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zschaefer\Desktop\"/>
    </mc:Choice>
  </mc:AlternateContent>
  <xr:revisionPtr revIDLastSave="0" documentId="8_{B1BBA044-CE43-4AA2-A0AE-B6AEDFBE196E}" xr6:coauthVersionLast="47" xr6:coauthVersionMax="47" xr10:uidLastSave="{00000000-0000-0000-0000-000000000000}"/>
  <bookViews>
    <workbookView xWindow="-108" yWindow="-108" windowWidth="23256" windowHeight="13896" tabRatio="789" activeTab="5" xr2:uid="{1B586924-8D35-48DD-B8B2-8BEA086E0367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5" l="1"/>
  <c r="D6" i="15" s="1"/>
  <c r="D5" i="15"/>
  <c r="D7" i="15"/>
  <c r="D8" i="15"/>
  <c r="C19" i="15"/>
  <c r="C20" i="15"/>
  <c r="C23" i="15"/>
  <c r="D24" i="15"/>
  <c r="C28" i="15"/>
  <c r="C29" i="15"/>
  <c r="C32" i="15"/>
  <c r="C33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E4" i="17"/>
  <c r="E6" i="17"/>
  <c r="E7" i="17"/>
  <c r="F9" i="17"/>
  <c r="F11" i="17"/>
  <c r="E19" i="17"/>
  <c r="F19" i="17"/>
  <c r="G19" i="17"/>
  <c r="H19" i="17"/>
  <c r="I19" i="17"/>
  <c r="J19" i="17"/>
  <c r="K19" i="17"/>
  <c r="L19" i="17"/>
  <c r="M19" i="17"/>
  <c r="N19" i="17"/>
  <c r="D22" i="17"/>
  <c r="I21" i="17" s="1"/>
  <c r="T23" i="17"/>
  <c r="E29" i="17"/>
  <c r="F29" i="17"/>
  <c r="D32" i="17" s="1"/>
  <c r="G29" i="17"/>
  <c r="H29" i="17"/>
  <c r="I29" i="17"/>
  <c r="J29" i="17"/>
  <c r="K29" i="17"/>
  <c r="L29" i="17"/>
  <c r="M29" i="17"/>
  <c r="N29" i="17"/>
  <c r="F52" i="17"/>
  <c r="L53" i="17" s="1"/>
  <c r="E53" i="17"/>
  <c r="F53" i="17"/>
  <c r="H53" i="17"/>
  <c r="I53" i="17"/>
  <c r="J53" i="17"/>
  <c r="K53" i="17"/>
  <c r="E56" i="17"/>
  <c r="F56" i="17"/>
  <c r="G56" i="17"/>
  <c r="H56" i="17"/>
  <c r="I56" i="17"/>
  <c r="J56" i="17"/>
  <c r="K56" i="17"/>
  <c r="L56" i="17"/>
  <c r="M56" i="17"/>
  <c r="N56" i="17"/>
  <c r="E57" i="17"/>
  <c r="F57" i="17"/>
  <c r="G57" i="17"/>
  <c r="H57" i="17"/>
  <c r="I57" i="17"/>
  <c r="J57" i="17"/>
  <c r="K57" i="17"/>
  <c r="L57" i="17"/>
  <c r="M57" i="17"/>
  <c r="N57" i="17"/>
  <c r="E58" i="17"/>
  <c r="F58" i="17"/>
  <c r="G58" i="17"/>
  <c r="H58" i="17"/>
  <c r="I58" i="17"/>
  <c r="J58" i="17"/>
  <c r="K58" i="17"/>
  <c r="L58" i="17"/>
  <c r="M58" i="17"/>
  <c r="N58" i="17"/>
  <c r="E59" i="17"/>
  <c r="F59" i="17"/>
  <c r="G59" i="17"/>
  <c r="H59" i="17"/>
  <c r="I59" i="17"/>
  <c r="J59" i="17"/>
  <c r="K59" i="17"/>
  <c r="L59" i="17"/>
  <c r="M59" i="17"/>
  <c r="N59" i="17"/>
  <c r="E60" i="17"/>
  <c r="F60" i="17"/>
  <c r="G60" i="17"/>
  <c r="H60" i="17"/>
  <c r="I60" i="17"/>
  <c r="J60" i="17"/>
  <c r="K60" i="17"/>
  <c r="L60" i="17"/>
  <c r="M60" i="17"/>
  <c r="N60" i="17"/>
  <c r="F62" i="17"/>
  <c r="L63" i="17" s="1"/>
  <c r="E63" i="17"/>
  <c r="F63" i="17"/>
  <c r="H63" i="17"/>
  <c r="I63" i="17"/>
  <c r="J63" i="17"/>
  <c r="K63" i="17"/>
  <c r="E66" i="17"/>
  <c r="F66" i="17"/>
  <c r="G66" i="17"/>
  <c r="H66" i="17"/>
  <c r="I66" i="17"/>
  <c r="J66" i="17"/>
  <c r="K66" i="17"/>
  <c r="L66" i="17"/>
  <c r="M66" i="17"/>
  <c r="N66" i="17"/>
  <c r="E67" i="17"/>
  <c r="F67" i="17"/>
  <c r="G67" i="17"/>
  <c r="H67" i="17"/>
  <c r="I67" i="17"/>
  <c r="J67" i="17"/>
  <c r="K67" i="17"/>
  <c r="L67" i="17"/>
  <c r="M67" i="17"/>
  <c r="N67" i="17"/>
  <c r="E68" i="17"/>
  <c r="F68" i="17"/>
  <c r="G68" i="17"/>
  <c r="H68" i="17"/>
  <c r="I68" i="17"/>
  <c r="J68" i="17"/>
  <c r="K68" i="17"/>
  <c r="L68" i="17"/>
  <c r="M68" i="17"/>
  <c r="N68" i="17"/>
  <c r="E69" i="17"/>
  <c r="F69" i="17"/>
  <c r="G69" i="17"/>
  <c r="H69" i="17"/>
  <c r="I69" i="17"/>
  <c r="J69" i="17"/>
  <c r="K69" i="17"/>
  <c r="L69" i="17"/>
  <c r="M69" i="17"/>
  <c r="N69" i="17"/>
  <c r="G70" i="17"/>
  <c r="H70" i="17"/>
  <c r="I70" i="17"/>
  <c r="J70" i="17"/>
  <c r="K70" i="17"/>
  <c r="L70" i="17"/>
  <c r="M70" i="17"/>
  <c r="N70" i="17"/>
  <c r="E4" i="18"/>
  <c r="E5" i="18"/>
  <c r="E6" i="18"/>
  <c r="E7" i="18"/>
  <c r="F9" i="18"/>
  <c r="F11" i="18"/>
  <c r="E19" i="18"/>
  <c r="D22" i="18" s="1"/>
  <c r="F19" i="18"/>
  <c r="G19" i="18"/>
  <c r="H19" i="18"/>
  <c r="I19" i="18"/>
  <c r="J19" i="18"/>
  <c r="K19" i="18"/>
  <c r="L19" i="18"/>
  <c r="M19" i="18"/>
  <c r="N19" i="18"/>
  <c r="T23" i="18"/>
  <c r="E29" i="18"/>
  <c r="D32" i="18" s="1"/>
  <c r="F29" i="18"/>
  <c r="G29" i="18"/>
  <c r="H29" i="18"/>
  <c r="I29" i="18"/>
  <c r="J29" i="18"/>
  <c r="K29" i="18"/>
  <c r="L29" i="18"/>
  <c r="M29" i="18"/>
  <c r="N29" i="18"/>
  <c r="F52" i="18"/>
  <c r="L53" i="18" s="1"/>
  <c r="E53" i="18"/>
  <c r="F53" i="18"/>
  <c r="E56" i="18"/>
  <c r="F56" i="18"/>
  <c r="G56" i="18"/>
  <c r="H56" i="18"/>
  <c r="I56" i="18"/>
  <c r="J56" i="18"/>
  <c r="K56" i="18"/>
  <c r="L56" i="18"/>
  <c r="M56" i="18"/>
  <c r="N56" i="18"/>
  <c r="E57" i="18"/>
  <c r="F57" i="18"/>
  <c r="G57" i="18"/>
  <c r="H57" i="18"/>
  <c r="I57" i="18"/>
  <c r="J57" i="18"/>
  <c r="K57" i="18"/>
  <c r="L57" i="18"/>
  <c r="M57" i="18"/>
  <c r="N57" i="18"/>
  <c r="E58" i="18"/>
  <c r="F58" i="18"/>
  <c r="G58" i="18"/>
  <c r="H58" i="18"/>
  <c r="I58" i="18"/>
  <c r="J58" i="18"/>
  <c r="K58" i="18"/>
  <c r="L58" i="18"/>
  <c r="M58" i="18"/>
  <c r="N58" i="18"/>
  <c r="E59" i="18"/>
  <c r="F59" i="18"/>
  <c r="G59" i="18"/>
  <c r="H59" i="18"/>
  <c r="I59" i="18"/>
  <c r="J59" i="18"/>
  <c r="K59" i="18"/>
  <c r="L59" i="18"/>
  <c r="M59" i="18"/>
  <c r="N59" i="18"/>
  <c r="E60" i="18"/>
  <c r="F60" i="18"/>
  <c r="G60" i="18"/>
  <c r="H60" i="18"/>
  <c r="I60" i="18"/>
  <c r="J60" i="18"/>
  <c r="K60" i="18"/>
  <c r="L60" i="18"/>
  <c r="M60" i="18"/>
  <c r="N60" i="18"/>
  <c r="F62" i="18"/>
  <c r="L63" i="18" s="1"/>
  <c r="E63" i="18"/>
  <c r="F63" i="18"/>
  <c r="E66" i="18"/>
  <c r="F66" i="18"/>
  <c r="G66" i="18"/>
  <c r="H66" i="18"/>
  <c r="I66" i="18"/>
  <c r="J66" i="18"/>
  <c r="K66" i="18"/>
  <c r="L66" i="18"/>
  <c r="M66" i="18"/>
  <c r="N66" i="18"/>
  <c r="E67" i="18"/>
  <c r="F67" i="18"/>
  <c r="G67" i="18"/>
  <c r="H67" i="18"/>
  <c r="I67" i="18"/>
  <c r="J67" i="18"/>
  <c r="K67" i="18"/>
  <c r="L67" i="18"/>
  <c r="M67" i="18"/>
  <c r="N67" i="18"/>
  <c r="E68" i="18"/>
  <c r="F68" i="18"/>
  <c r="G68" i="18"/>
  <c r="H68" i="18"/>
  <c r="I68" i="18"/>
  <c r="J68" i="18"/>
  <c r="K68" i="18"/>
  <c r="L68" i="18"/>
  <c r="M68" i="18"/>
  <c r="N68" i="18"/>
  <c r="E69" i="18"/>
  <c r="F69" i="18"/>
  <c r="G69" i="18"/>
  <c r="H69" i="18"/>
  <c r="I69" i="18"/>
  <c r="J69" i="18"/>
  <c r="K69" i="18"/>
  <c r="L69" i="18"/>
  <c r="M69" i="18"/>
  <c r="N69" i="18"/>
  <c r="G70" i="18"/>
  <c r="H70" i="18"/>
  <c r="I70" i="18"/>
  <c r="J70" i="18"/>
  <c r="K70" i="18"/>
  <c r="L70" i="18"/>
  <c r="M70" i="18"/>
  <c r="N70" i="18"/>
  <c r="D5" i="7"/>
  <c r="D6" i="7"/>
  <c r="C17" i="7" s="1"/>
  <c r="D7" i="7"/>
  <c r="D8" i="7"/>
  <c r="J8" i="7"/>
  <c r="R11" i="7"/>
  <c r="X11" i="7" s="1"/>
  <c r="S11" i="7"/>
  <c r="T11" i="7"/>
  <c r="U11" i="7"/>
  <c r="V11" i="7"/>
  <c r="W11" i="7"/>
  <c r="R12" i="7"/>
  <c r="S12" i="7"/>
  <c r="T12" i="7"/>
  <c r="X12" i="7" s="1"/>
  <c r="U12" i="7"/>
  <c r="V12" i="7"/>
  <c r="W12" i="7"/>
  <c r="R13" i="7"/>
  <c r="X13" i="7" s="1"/>
  <c r="S13" i="7"/>
  <c r="T13" i="7"/>
  <c r="U13" i="7"/>
  <c r="V13" i="7"/>
  <c r="W13" i="7"/>
  <c r="C14" i="7"/>
  <c r="R14" i="7"/>
  <c r="X14" i="7" s="1"/>
  <c r="S14" i="7"/>
  <c r="T14" i="7"/>
  <c r="U14" i="7"/>
  <c r="V14" i="7"/>
  <c r="W14" i="7"/>
  <c r="R15" i="7"/>
  <c r="S15" i="7"/>
  <c r="T15" i="7"/>
  <c r="U15" i="7"/>
  <c r="V15" i="7"/>
  <c r="W15" i="7"/>
  <c r="X15" i="7"/>
  <c r="C16" i="7"/>
  <c r="R16" i="7"/>
  <c r="X16" i="7" s="1"/>
  <c r="S16" i="7"/>
  <c r="T16" i="7"/>
  <c r="U16" i="7"/>
  <c r="V16" i="7"/>
  <c r="W16" i="7"/>
  <c r="R17" i="7"/>
  <c r="S17" i="7"/>
  <c r="T17" i="7"/>
  <c r="U17" i="7"/>
  <c r="V17" i="7"/>
  <c r="X17" i="7" s="1"/>
  <c r="W17" i="7"/>
  <c r="R18" i="7"/>
  <c r="X18" i="7" s="1"/>
  <c r="S18" i="7"/>
  <c r="T18" i="7"/>
  <c r="U18" i="7"/>
  <c r="V18" i="7"/>
  <c r="W18" i="7"/>
  <c r="R19" i="7"/>
  <c r="S19" i="7"/>
  <c r="X19" i="7" s="1"/>
  <c r="T19" i="7"/>
  <c r="U19" i="7"/>
  <c r="V19" i="7"/>
  <c r="W19" i="7"/>
  <c r="R20" i="7"/>
  <c r="S20" i="7"/>
  <c r="T20" i="7"/>
  <c r="U20" i="7"/>
  <c r="V20" i="7"/>
  <c r="W20" i="7"/>
  <c r="X20" i="7"/>
  <c r="C21" i="7"/>
  <c r="R22" i="7"/>
  <c r="S22" i="7"/>
  <c r="T22" i="7"/>
  <c r="U22" i="7"/>
  <c r="V22" i="7"/>
  <c r="W22" i="7"/>
  <c r="X22" i="7"/>
  <c r="C23" i="7"/>
  <c r="R23" i="7"/>
  <c r="X23" i="7" s="1"/>
  <c r="S23" i="7"/>
  <c r="T23" i="7"/>
  <c r="U23" i="7"/>
  <c r="V23" i="7"/>
  <c r="W23" i="7"/>
  <c r="R24" i="7"/>
  <c r="S24" i="7"/>
  <c r="T24" i="7"/>
  <c r="X24" i="7" s="1"/>
  <c r="U24" i="7"/>
  <c r="V24" i="7"/>
  <c r="W24" i="7"/>
  <c r="R25" i="7"/>
  <c r="X25" i="7" s="1"/>
  <c r="S25" i="7"/>
  <c r="T25" i="7"/>
  <c r="U25" i="7"/>
  <c r="V25" i="7"/>
  <c r="W25" i="7"/>
  <c r="C26" i="7"/>
  <c r="C27" i="7"/>
  <c r="C28" i="7"/>
  <c r="C29" i="7"/>
  <c r="C38" i="7"/>
  <c r="C39" i="7"/>
  <c r="C40" i="7"/>
  <c r="C41" i="7"/>
  <c r="C4" i="1"/>
  <c r="C5" i="1"/>
  <c r="C6" i="1"/>
  <c r="C7" i="1"/>
  <c r="E10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A3" i="8"/>
  <c r="B3" i="8" s="1"/>
  <c r="A4" i="8"/>
  <c r="B4" i="8"/>
  <c r="C4" i="8"/>
  <c r="A5" i="8"/>
  <c r="C5" i="8" s="1"/>
  <c r="B5" i="8"/>
  <c r="A6" i="8"/>
  <c r="B6" i="8" s="1"/>
  <c r="C6" i="8"/>
  <c r="A7" i="8"/>
  <c r="B7" i="8" s="1"/>
  <c r="A8" i="8"/>
  <c r="B8" i="8"/>
  <c r="C8" i="8"/>
  <c r="A9" i="8"/>
  <c r="C9" i="8" s="1"/>
  <c r="B9" i="8"/>
  <c r="A10" i="8"/>
  <c r="B10" i="8" s="1"/>
  <c r="C10" i="8"/>
  <c r="A11" i="8"/>
  <c r="B11" i="8" s="1"/>
  <c r="A12" i="8"/>
  <c r="B12" i="8"/>
  <c r="C12" i="8"/>
  <c r="A13" i="8"/>
  <c r="C13" i="8" s="1"/>
  <c r="B13" i="8"/>
  <c r="A14" i="8"/>
  <c r="B14" i="8" s="1"/>
  <c r="C14" i="8"/>
  <c r="A15" i="8"/>
  <c r="B15" i="8" s="1"/>
  <c r="A16" i="8"/>
  <c r="B16" i="8"/>
  <c r="C16" i="8"/>
  <c r="A17" i="8"/>
  <c r="C17" i="8" s="1"/>
  <c r="B17" i="8"/>
  <c r="A18" i="8"/>
  <c r="B18" i="8" s="1"/>
  <c r="C18" i="8"/>
  <c r="A19" i="8"/>
  <c r="B19" i="8" s="1"/>
  <c r="A20" i="8"/>
  <c r="B20" i="8"/>
  <c r="C20" i="8"/>
  <c r="A21" i="8"/>
  <c r="C21" i="8" s="1"/>
  <c r="B21" i="8"/>
  <c r="A22" i="8"/>
  <c r="B22" i="8" s="1"/>
  <c r="C22" i="8"/>
  <c r="A23" i="8"/>
  <c r="B23" i="8" s="1"/>
  <c r="A24" i="8"/>
  <c r="B24" i="8"/>
  <c r="C24" i="8"/>
  <c r="A25" i="8"/>
  <c r="C25" i="8" s="1"/>
  <c r="B25" i="8"/>
  <c r="A26" i="8"/>
  <c r="B26" i="8" s="1"/>
  <c r="C26" i="8"/>
  <c r="A27" i="8"/>
  <c r="B27" i="8" s="1"/>
  <c r="A28" i="8"/>
  <c r="B28" i="8"/>
  <c r="C28" i="8"/>
  <c r="A29" i="8"/>
  <c r="C29" i="8" s="1"/>
  <c r="B29" i="8"/>
  <c r="A30" i="8"/>
  <c r="B30" i="8" s="1"/>
  <c r="C30" i="8"/>
  <c r="A31" i="8"/>
  <c r="B31" i="8" s="1"/>
  <c r="A32" i="8"/>
  <c r="B32" i="8"/>
  <c r="C32" i="8"/>
  <c r="A33" i="8"/>
  <c r="C33" i="8" s="1"/>
  <c r="B33" i="8"/>
  <c r="A34" i="8"/>
  <c r="B34" i="8" s="1"/>
  <c r="C34" i="8"/>
  <c r="A35" i="8"/>
  <c r="B35" i="8" s="1"/>
  <c r="A36" i="8"/>
  <c r="B36" i="8"/>
  <c r="C36" i="8"/>
  <c r="A37" i="8"/>
  <c r="C37" i="8" s="1"/>
  <c r="B37" i="8"/>
  <c r="A38" i="8"/>
  <c r="B38" i="8" s="1"/>
  <c r="C38" i="8"/>
  <c r="A39" i="8"/>
  <c r="B39" i="8" s="1"/>
  <c r="A40" i="8"/>
  <c r="B40" i="8"/>
  <c r="C40" i="8"/>
  <c r="A41" i="8"/>
  <c r="C41" i="8" s="1"/>
  <c r="B41" i="8"/>
  <c r="A42" i="8"/>
  <c r="B42" i="8" s="1"/>
  <c r="C42" i="8"/>
  <c r="A43" i="8"/>
  <c r="B43" i="8" s="1"/>
  <c r="A44" i="8"/>
  <c r="B44" i="8"/>
  <c r="C44" i="8"/>
  <c r="A45" i="8"/>
  <c r="C45" i="8" s="1"/>
  <c r="B45" i="8"/>
  <c r="A46" i="8"/>
  <c r="B46" i="8" s="1"/>
  <c r="C46" i="8"/>
  <c r="A47" i="8"/>
  <c r="B47" i="8" s="1"/>
  <c r="A48" i="8"/>
  <c r="B48" i="8"/>
  <c r="C48" i="8"/>
  <c r="A49" i="8"/>
  <c r="C49" i="8" s="1"/>
  <c r="B49" i="8"/>
  <c r="A50" i="8"/>
  <c r="B50" i="8" s="1"/>
  <c r="C50" i="8"/>
  <c r="A51" i="8"/>
  <c r="B51" i="8" s="1"/>
  <c r="A52" i="8"/>
  <c r="B52" i="8"/>
  <c r="C52" i="8"/>
  <c r="A53" i="8"/>
  <c r="C53" i="8" s="1"/>
  <c r="B53" i="8"/>
  <c r="A54" i="8"/>
  <c r="B54" i="8" s="1"/>
  <c r="C54" i="8"/>
  <c r="A55" i="8"/>
  <c r="B55" i="8" s="1"/>
  <c r="A56" i="8"/>
  <c r="B56" i="8"/>
  <c r="C56" i="8"/>
  <c r="A57" i="8"/>
  <c r="C57" i="8" s="1"/>
  <c r="B57" i="8"/>
  <c r="A58" i="8"/>
  <c r="B58" i="8" s="1"/>
  <c r="C58" i="8"/>
  <c r="A59" i="8"/>
  <c r="B59" i="8" s="1"/>
  <c r="A60" i="8"/>
  <c r="B60" i="8"/>
  <c r="C60" i="8"/>
  <c r="A61" i="8"/>
  <c r="C61" i="8" s="1"/>
  <c r="B61" i="8"/>
  <c r="A62" i="8"/>
  <c r="B62" i="8" s="1"/>
  <c r="C62" i="8"/>
  <c r="A63" i="8"/>
  <c r="B63" i="8" s="1"/>
  <c r="A64" i="8"/>
  <c r="B64" i="8"/>
  <c r="C64" i="8"/>
  <c r="A65" i="8"/>
  <c r="C65" i="8" s="1"/>
  <c r="B65" i="8"/>
  <c r="A66" i="8"/>
  <c r="B66" i="8" s="1"/>
  <c r="C66" i="8"/>
  <c r="A67" i="8"/>
  <c r="B67" i="8" s="1"/>
  <c r="A68" i="8"/>
  <c r="B68" i="8"/>
  <c r="C68" i="8"/>
  <c r="A69" i="8"/>
  <c r="C69" i="8" s="1"/>
  <c r="B69" i="8"/>
  <c r="A70" i="8"/>
  <c r="B70" i="8" s="1"/>
  <c r="C70" i="8"/>
  <c r="A71" i="8"/>
  <c r="B71" i="8" s="1"/>
  <c r="A72" i="8"/>
  <c r="B72" i="8"/>
  <c r="C72" i="8"/>
  <c r="A73" i="8"/>
  <c r="C73" i="8" s="1"/>
  <c r="B73" i="8"/>
  <c r="A74" i="8"/>
  <c r="B74" i="8" s="1"/>
  <c r="C74" i="8"/>
  <c r="A75" i="8"/>
  <c r="B75" i="8" s="1"/>
  <c r="A76" i="8"/>
  <c r="B76" i="8"/>
  <c r="C76" i="8"/>
  <c r="A77" i="8"/>
  <c r="C77" i="8" s="1"/>
  <c r="B77" i="8"/>
  <c r="A78" i="8"/>
  <c r="B78" i="8" s="1"/>
  <c r="C78" i="8"/>
  <c r="A79" i="8"/>
  <c r="B79" i="8" s="1"/>
  <c r="A80" i="8"/>
  <c r="B80" i="8"/>
  <c r="C80" i="8"/>
  <c r="A81" i="8"/>
  <c r="C81" i="8" s="1"/>
  <c r="B81" i="8"/>
  <c r="A82" i="8"/>
  <c r="B82" i="8" s="1"/>
  <c r="C82" i="8"/>
  <c r="A83" i="8"/>
  <c r="B83" i="8" s="1"/>
  <c r="A84" i="8"/>
  <c r="B84" i="8"/>
  <c r="C84" i="8"/>
  <c r="A85" i="8"/>
  <c r="C85" i="8" s="1"/>
  <c r="B85" i="8"/>
  <c r="A86" i="8"/>
  <c r="B86" i="8" s="1"/>
  <c r="C86" i="8"/>
  <c r="A87" i="8"/>
  <c r="B87" i="8" s="1"/>
  <c r="A88" i="8"/>
  <c r="B88" i="8"/>
  <c r="C88" i="8"/>
  <c r="A89" i="8"/>
  <c r="C89" i="8" s="1"/>
  <c r="B89" i="8"/>
  <c r="A90" i="8"/>
  <c r="B90" i="8" s="1"/>
  <c r="C90" i="8"/>
  <c r="A91" i="8"/>
  <c r="B91" i="8" s="1"/>
  <c r="A92" i="8"/>
  <c r="B92" i="8"/>
  <c r="C92" i="8"/>
  <c r="A93" i="8"/>
  <c r="C93" i="8" s="1"/>
  <c r="B93" i="8"/>
  <c r="A94" i="8"/>
  <c r="B94" i="8" s="1"/>
  <c r="C94" i="8"/>
  <c r="M7" i="4"/>
  <c r="M8" i="4"/>
  <c r="M9" i="4"/>
  <c r="M11" i="4"/>
  <c r="M12" i="4"/>
  <c r="M13" i="4"/>
  <c r="M14" i="4"/>
  <c r="M15" i="4"/>
  <c r="M16" i="4"/>
  <c r="M17" i="4"/>
  <c r="M18" i="4"/>
  <c r="M19" i="4"/>
  <c r="M20" i="4"/>
  <c r="D21" i="4"/>
  <c r="R21" i="7" s="1"/>
  <c r="E21" i="4"/>
  <c r="S21" i="7" s="1"/>
  <c r="F21" i="4"/>
  <c r="T21" i="7" s="1"/>
  <c r="G21" i="4"/>
  <c r="U21" i="7" s="1"/>
  <c r="H21" i="4"/>
  <c r="V21" i="7" s="1"/>
  <c r="I21" i="4"/>
  <c r="W21" i="7" s="1"/>
  <c r="J21" i="4"/>
  <c r="K21" i="4"/>
  <c r="K22" i="4"/>
  <c r="M22" i="4"/>
  <c r="L11" i="7" l="1"/>
  <c r="J13" i="7"/>
  <c r="O14" i="7"/>
  <c r="H15" i="7"/>
  <c r="M16" i="7"/>
  <c r="K18" i="7"/>
  <c r="P19" i="7"/>
  <c r="I20" i="7"/>
  <c r="N21" i="7"/>
  <c r="F22" i="7"/>
  <c r="L23" i="7"/>
  <c r="J25" i="7"/>
  <c r="M11" i="7"/>
  <c r="K13" i="7"/>
  <c r="P14" i="7"/>
  <c r="I15" i="7"/>
  <c r="N16" i="7"/>
  <c r="F17" i="7"/>
  <c r="L18" i="7"/>
  <c r="J20" i="7"/>
  <c r="O21" i="7"/>
  <c r="H22" i="7"/>
  <c r="M23" i="7"/>
  <c r="K25" i="7"/>
  <c r="N11" i="7"/>
  <c r="F12" i="7"/>
  <c r="L13" i="7"/>
  <c r="J15" i="7"/>
  <c r="O16" i="7"/>
  <c r="H17" i="7"/>
  <c r="M18" i="7"/>
  <c r="K20" i="7"/>
  <c r="P21" i="7"/>
  <c r="I22" i="7"/>
  <c r="N23" i="7"/>
  <c r="L25" i="7"/>
  <c r="O11" i="7"/>
  <c r="H12" i="7"/>
  <c r="M13" i="7"/>
  <c r="K15" i="7"/>
  <c r="P16" i="7"/>
  <c r="I17" i="7"/>
  <c r="N18" i="7"/>
  <c r="F19" i="7"/>
  <c r="L20" i="7"/>
  <c r="J22" i="7"/>
  <c r="O23" i="7"/>
  <c r="H24" i="7"/>
  <c r="M25" i="7"/>
  <c r="P11" i="7"/>
  <c r="I12" i="7"/>
  <c r="N13" i="7"/>
  <c r="F14" i="7"/>
  <c r="L15" i="7"/>
  <c r="J17" i="7"/>
  <c r="O18" i="7"/>
  <c r="H19" i="7"/>
  <c r="M20" i="7"/>
  <c r="K22" i="7"/>
  <c r="P23" i="7"/>
  <c r="I24" i="7"/>
  <c r="N25" i="7"/>
  <c r="J12" i="7"/>
  <c r="O13" i="7"/>
  <c r="H14" i="7"/>
  <c r="M15" i="7"/>
  <c r="K17" i="7"/>
  <c r="P18" i="7"/>
  <c r="I19" i="7"/>
  <c r="N20" i="7"/>
  <c r="L22" i="7"/>
  <c r="J24" i="7"/>
  <c r="O25" i="7"/>
  <c r="K12" i="7"/>
  <c r="P13" i="7"/>
  <c r="I14" i="7"/>
  <c r="N15" i="7"/>
  <c r="F16" i="7"/>
  <c r="L17" i="7"/>
  <c r="J19" i="7"/>
  <c r="O20" i="7"/>
  <c r="H21" i="7"/>
  <c r="M22" i="7"/>
  <c r="K24" i="7"/>
  <c r="P25" i="7"/>
  <c r="L12" i="7"/>
  <c r="J14" i="7"/>
  <c r="O15" i="7"/>
  <c r="H16" i="7"/>
  <c r="M17" i="7"/>
  <c r="K19" i="7"/>
  <c r="P20" i="7"/>
  <c r="I21" i="7"/>
  <c r="N22" i="7"/>
  <c r="F23" i="7"/>
  <c r="L24" i="7"/>
  <c r="H11" i="7"/>
  <c r="M12" i="7"/>
  <c r="K14" i="7"/>
  <c r="P15" i="7"/>
  <c r="I16" i="7"/>
  <c r="N17" i="7"/>
  <c r="F18" i="7"/>
  <c r="L19" i="7"/>
  <c r="J21" i="7"/>
  <c r="O22" i="7"/>
  <c r="H23" i="7"/>
  <c r="M24" i="7"/>
  <c r="I11" i="7"/>
  <c r="N12" i="7"/>
  <c r="F13" i="7"/>
  <c r="L14" i="7"/>
  <c r="J16" i="7"/>
  <c r="O17" i="7"/>
  <c r="H18" i="7"/>
  <c r="M19" i="7"/>
  <c r="K21" i="7"/>
  <c r="P22" i="7"/>
  <c r="I23" i="7"/>
  <c r="N24" i="7"/>
  <c r="F25" i="7"/>
  <c r="J11" i="7"/>
  <c r="O12" i="7"/>
  <c r="H13" i="7"/>
  <c r="M14" i="7"/>
  <c r="K16" i="7"/>
  <c r="P17" i="7"/>
  <c r="I18" i="7"/>
  <c r="N19" i="7"/>
  <c r="L21" i="7"/>
  <c r="J23" i="7"/>
  <c r="O24" i="7"/>
  <c r="H25" i="7"/>
  <c r="K11" i="7"/>
  <c r="P12" i="7"/>
  <c r="I13" i="7"/>
  <c r="N14" i="7"/>
  <c r="F15" i="7"/>
  <c r="L16" i="7"/>
  <c r="J18" i="7"/>
  <c r="O19" i="7"/>
  <c r="H20" i="7"/>
  <c r="M21" i="7"/>
  <c r="K23" i="7"/>
  <c r="P24" i="7"/>
  <c r="I25" i="7"/>
  <c r="J21" i="18"/>
  <c r="K21" i="18"/>
  <c r="L21" i="18"/>
  <c r="M21" i="18"/>
  <c r="N21" i="18"/>
  <c r="F21" i="18"/>
  <c r="G21" i="18"/>
  <c r="H21" i="18"/>
  <c r="I21" i="18"/>
  <c r="L31" i="18"/>
  <c r="M31" i="18"/>
  <c r="N31" i="18"/>
  <c r="F31" i="18"/>
  <c r="G31" i="18"/>
  <c r="H31" i="18"/>
  <c r="I31" i="18"/>
  <c r="J31" i="18"/>
  <c r="K31" i="18"/>
  <c r="K31" i="17"/>
  <c r="L31" i="17"/>
  <c r="M31" i="17"/>
  <c r="N31" i="17"/>
  <c r="F31" i="17"/>
  <c r="G31" i="17"/>
  <c r="H31" i="17"/>
  <c r="I31" i="17"/>
  <c r="J31" i="17"/>
  <c r="X21" i="7"/>
  <c r="C91" i="8"/>
  <c r="C87" i="8"/>
  <c r="F21" i="7" s="1"/>
  <c r="C83" i="8"/>
  <c r="C79" i="8"/>
  <c r="C75" i="8"/>
  <c r="C71" i="8"/>
  <c r="C67" i="8"/>
  <c r="C63" i="8"/>
  <c r="C59" i="8"/>
  <c r="F24" i="7" s="1"/>
  <c r="C55" i="8"/>
  <c r="C51" i="8"/>
  <c r="C47" i="8"/>
  <c r="C43" i="8"/>
  <c r="C39" i="8"/>
  <c r="C35" i="8"/>
  <c r="C31" i="8"/>
  <c r="F20" i="7" s="1"/>
  <c r="C27" i="8"/>
  <c r="C23" i="8"/>
  <c r="C19" i="8"/>
  <c r="C15" i="8"/>
  <c r="C11" i="8"/>
  <c r="C7" i="8"/>
  <c r="C3" i="8"/>
  <c r="F11" i="7" s="1"/>
  <c r="C34" i="7"/>
  <c r="C22" i="7"/>
  <c r="K63" i="18"/>
  <c r="K53" i="18"/>
  <c r="H21" i="17"/>
  <c r="C33" i="7"/>
  <c r="C15" i="7"/>
  <c r="J63" i="18"/>
  <c r="J53" i="18"/>
  <c r="D56" i="18" s="1"/>
  <c r="G21" i="17"/>
  <c r="C32" i="7"/>
  <c r="C20" i="7"/>
  <c r="I63" i="18"/>
  <c r="I53" i="18"/>
  <c r="F21" i="17"/>
  <c r="C31" i="7"/>
  <c r="C25" i="7"/>
  <c r="C13" i="7"/>
  <c r="H63" i="18"/>
  <c r="H53" i="18"/>
  <c r="G63" i="17"/>
  <c r="D66" i="17" s="1"/>
  <c r="G53" i="17"/>
  <c r="D56" i="17" s="1"/>
  <c r="C30" i="7"/>
  <c r="C18" i="7"/>
  <c r="G63" i="18"/>
  <c r="D66" i="18" s="1"/>
  <c r="G53" i="18"/>
  <c r="M21" i="4"/>
  <c r="N21" i="17"/>
  <c r="E5" i="17"/>
  <c r="M21" i="17"/>
  <c r="N63" i="17"/>
  <c r="N53" i="17"/>
  <c r="L21" i="17"/>
  <c r="C37" i="7"/>
  <c r="C19" i="7"/>
  <c r="N63" i="18"/>
  <c r="N53" i="18"/>
  <c r="M63" i="17"/>
  <c r="M53" i="17"/>
  <c r="K21" i="17"/>
  <c r="C36" i="7"/>
  <c r="C24" i="7"/>
  <c r="C12" i="7"/>
  <c r="M63" i="18"/>
  <c r="M53" i="18"/>
  <c r="J21" i="17"/>
  <c r="C35" i="7"/>
  <c r="G65" i="18" l="1"/>
  <c r="K65" i="18"/>
  <c r="L65" i="18"/>
  <c r="H65" i="18"/>
  <c r="N65" i="18"/>
  <c r="F65" i="18"/>
  <c r="I65" i="18"/>
  <c r="M65" i="18"/>
  <c r="J65" i="18"/>
  <c r="G55" i="17"/>
  <c r="J55" i="17"/>
  <c r="K55" i="17"/>
  <c r="M55" i="17"/>
  <c r="F55" i="17"/>
  <c r="N55" i="17"/>
  <c r="L55" i="17"/>
  <c r="H55" i="17"/>
  <c r="I55" i="17"/>
  <c r="G65" i="17"/>
  <c r="J65" i="17"/>
  <c r="K65" i="17"/>
  <c r="M65" i="17"/>
  <c r="L65" i="17"/>
  <c r="I65" i="17"/>
  <c r="N65" i="17"/>
  <c r="H65" i="17"/>
  <c r="F65" i="17"/>
  <c r="G55" i="18"/>
  <c r="K55" i="18"/>
  <c r="L55" i="18"/>
  <c r="J55" i="18"/>
  <c r="N55" i="18"/>
  <c r="M55" i="18"/>
  <c r="I55" i="18"/>
  <c r="H55" i="18"/>
  <c r="F55" i="18"/>
  <c r="E55" i="18" s="1"/>
  <c r="Q19" i="7"/>
  <c r="Q13" i="7"/>
  <c r="Q22" i="7"/>
  <c r="E21" i="17"/>
  <c r="E21" i="18"/>
  <c r="Q25" i="7"/>
  <c r="Q11" i="7"/>
  <c r="Q15" i="7"/>
  <c r="Q18" i="7"/>
  <c r="Q17" i="7"/>
  <c r="Q12" i="7"/>
  <c r="E31" i="17"/>
  <c r="E31" i="18"/>
  <c r="Q20" i="7"/>
  <c r="Q23" i="7"/>
  <c r="Q16" i="7"/>
  <c r="Q24" i="7"/>
  <c r="Q14" i="7"/>
  <c r="Q21" i="7"/>
  <c r="E65" i="18" l="1"/>
  <c r="E55" i="17"/>
  <c r="E65" i="17"/>
</calcChain>
</file>

<file path=xl/sharedStrings.xml><?xml version="1.0" encoding="utf-8"?>
<sst xmlns="http://schemas.openxmlformats.org/spreadsheetml/2006/main" count="1372" uniqueCount="679">
  <si>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</si>
  <si>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</si>
  <si>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</si>
  <si>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</si>
  <si>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</si>
  <si>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</si>
  <si>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</si>
  <si>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</si>
  <si>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</si>
  <si>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</si>
  <si>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</si>
  <si>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</si>
  <si>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</si>
  <si>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</si>
  <si>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</si>
  <si>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</si>
  <si>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</si>
  <si>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</si>
  <si>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</si>
  <si>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</si>
  <si>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</si>
  <si>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</si>
  <si>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</si>
  <si>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</si>
  <si>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</si>
  <si>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</si>
  <si>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</si>
  <si>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</si>
  <si>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</si>
  <si>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</si>
  <si>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</si>
  <si>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</si>
  <si>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</si>
  <si>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</si>
  <si>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</si>
  <si>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</si>
  <si>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</si>
  <si>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</si>
  <si>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</si>
  <si>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</si>
  <si>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</si>
  <si>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</si>
  <si>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</si>
  <si>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</si>
  <si>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</si>
  <si>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</si>
  <si>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</si>
  <si>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</si>
  <si>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</si>
  <si>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</si>
  <si>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</si>
  <si>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</si>
  <si>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</si>
  <si>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</si>
  <si>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</si>
  <si>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</si>
  <si>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</si>
  <si>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</si>
  <si>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</si>
  <si>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</si>
  <si>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</si>
  <si>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</si>
  <si>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</si>
  <si>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</si>
  <si>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</si>
  <si>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</si>
  <si>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</si>
  <si>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</si>
  <si>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</si>
  <si>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</si>
  <si>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</si>
  <si>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</si>
  <si>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</si>
  <si>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</si>
  <si>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</si>
  <si>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</si>
  <si>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</si>
  <si>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</si>
  <si>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</si>
  <si>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</si>
  <si>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</si>
  <si>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</si>
  <si>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</si>
  <si>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</si>
  <si>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</si>
  <si>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</si>
  <si>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</si>
  <si>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</si>
  <si>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</si>
  <si>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</si>
  <si>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</si>
  <si>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</si>
  <si>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</si>
  <si>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</si>
  <si>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</si>
  <si>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</si>
  <si>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</si>
  <si>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</si>
  <si>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</si>
  <si>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</si>
  <si>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</si>
  <si>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</si>
  <si>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</si>
  <si>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</si>
  <si>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</si>
  <si>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</si>
  <si>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</si>
  <si>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</si>
  <si>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</si>
  <si>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</si>
  <si>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</si>
  <si>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</si>
  <si>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</si>
  <si>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</si>
  <si>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</si>
  <si>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</si>
  <si>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</si>
  <si>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</si>
  <si>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</si>
  <si>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</si>
  <si>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</si>
  <si>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</si>
  <si>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</si>
  <si>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</si>
  <si>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</si>
  <si>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</si>
  <si>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</si>
  <si>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</si>
  <si>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</si>
  <si>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</si>
  <si>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</si>
  <si>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</si>
  <si>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</si>
  <si>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</si>
  <si>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</si>
  <si>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</si>
  <si>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</si>
  <si>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</si>
  <si>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</si>
  <si>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</si>
  <si>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</si>
  <si>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</si>
  <si>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</si>
  <si>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</si>
  <si>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</si>
  <si>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</si>
  <si>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</si>
  <si>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</si>
  <si>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</si>
  <si>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</si>
  <si>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</si>
  <si>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</si>
  <si>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</si>
  <si>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</si>
  <si>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</si>
  <si>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</si>
  <si>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</si>
  <si>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</si>
  <si>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</si>
  <si>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</si>
  <si>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</si>
  <si>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</si>
  <si>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</si>
  <si>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</si>
  <si>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</si>
  <si>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</si>
  <si>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</si>
  <si>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</si>
  <si>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</si>
  <si>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</si>
  <si>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</si>
  <si>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</si>
  <si>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</si>
  <si>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</si>
  <si>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</si>
  <si>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</si>
  <si>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</si>
  <si>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</si>
  <si>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</si>
  <si>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</si>
  <si>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</si>
  <si>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</si>
  <si>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</si>
  <si>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</si>
  <si>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</si>
  <si>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</si>
  <si>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</si>
  <si>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</si>
  <si>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</si>
  <si>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</si>
  <si>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</si>
  <si>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</si>
  <si>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</si>
  <si>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</si>
  <si>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</si>
  <si>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</si>
  <si>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</si>
  <si>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</si>
  <si>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</si>
  <si>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</si>
  <si>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</si>
  <si>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</si>
  <si>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</si>
  <si>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</si>
  <si>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</si>
  <si>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</si>
  <si>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</si>
  <si>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</si>
  <si>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</si>
  <si>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</si>
  <si>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</si>
  <si>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</si>
  <si>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</si>
  <si>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</si>
  <si>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</si>
  <si>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</si>
  <si>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</si>
  <si>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</si>
  <si>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</si>
  <si>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</si>
  <si>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</si>
  <si>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</si>
  <si>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</si>
  <si>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</si>
  <si>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</si>
  <si>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</si>
  <si>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</si>
  <si>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</si>
  <si>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</si>
  <si>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</si>
  <si>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</si>
  <si>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</si>
  <si>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</si>
  <si>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</si>
  <si>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</si>
  <si>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</si>
  <si>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</si>
  <si>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</si>
  <si>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</si>
  <si>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</si>
  <si>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</si>
  <si>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</si>
  <si>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</si>
  <si>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</si>
  <si>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</si>
  <si>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</si>
  <si>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</si>
  <si>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</si>
  <si>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</si>
  <si>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</si>
  <si>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</si>
  <si>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</si>
  <si>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</si>
  <si>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</si>
  <si>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</si>
  <si>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</si>
  <si>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</si>
  <si>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</si>
  <si>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</si>
  <si>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</si>
  <si>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</si>
  <si>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</si>
  <si>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</si>
  <si>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</si>
  <si>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</si>
  <si>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</si>
  <si>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</si>
  <si>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</si>
  <si>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</si>
  <si>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</si>
  <si>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</si>
  <si>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</si>
  <si>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</si>
  <si>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</si>
  <si>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</si>
  <si>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</si>
  <si>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</si>
  <si>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</si>
  <si>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</si>
  <si>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</si>
  <si>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</si>
  <si>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</si>
  <si>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</si>
  <si>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</si>
  <si>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</si>
  <si>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</si>
  <si>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</si>
  <si>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</si>
  <si>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</si>
  <si>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</si>
  <si>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</si>
  <si>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</si>
  <si>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</si>
  <si>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</si>
  <si>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</si>
  <si>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</si>
  <si>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</si>
  <si>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</si>
  <si>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</si>
  <si>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</si>
  <si>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</si>
  <si>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</si>
  <si>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</si>
  <si>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</si>
  <si>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</si>
  <si>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</si>
  <si>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</si>
  <si>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</si>
  <si>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</si>
  <si>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</si>
  <si>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</si>
  <si>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</si>
  <si>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</si>
  <si>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</si>
  <si>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</si>
  <si>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</si>
  <si>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</si>
  <si>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</si>
  <si>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</si>
  <si>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</si>
  <si>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</si>
  <si>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</si>
  <si>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</si>
  <si>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</si>
  <si>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</si>
  <si>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</si>
  <si>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</si>
  <si>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</si>
  <si>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</si>
  <si>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</si>
  <si>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</si>
  <si>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</si>
  <si>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</si>
  <si>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</si>
  <si>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</si>
  <si>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</si>
  <si>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</si>
  <si>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</si>
  <si>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</si>
  <si>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</si>
  <si>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</si>
  <si>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</si>
  <si>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</si>
  <si>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</si>
  <si>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</si>
  <si>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</si>
  <si>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</si>
  <si>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</si>
  <si>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</si>
  <si>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</si>
  <si>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</si>
  <si>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</si>
  <si>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</si>
  <si>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</si>
  <si>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</si>
  <si>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</si>
  <si>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</si>
  <si>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</si>
  <si>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</si>
  <si>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</si>
  <si>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</si>
  <si>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</si>
  <si>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</si>
  <si>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</si>
  <si>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</si>
  <si>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</si>
  <si>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</si>
  <si>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</si>
  <si>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</si>
  <si>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</si>
  <si>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</si>
  <si>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</si>
  <si>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</si>
  <si>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</si>
  <si>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</si>
  <si>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</si>
  <si>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</si>
  <si>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</si>
  <si>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</si>
  <si>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</si>
  <si>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</si>
  <si>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</si>
  <si>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</si>
  <si>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</si>
  <si>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</si>
  <si>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</si>
  <si>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</si>
  <si>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</si>
  <si>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</si>
  <si>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</si>
  <si>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</si>
  <si>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</si>
  <si>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</si>
  <si>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</si>
  <si>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</si>
  <si>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</si>
  <si>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</si>
  <si>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</si>
  <si>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</si>
  <si>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</si>
  <si>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</si>
  <si>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</si>
  <si>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</si>
  <si>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</si>
  <si>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</si>
  <si>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</si>
  <si>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</si>
  <si>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</si>
  <si>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</si>
  <si>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</si>
  <si>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</si>
  <si>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</si>
  <si>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</si>
  <si>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indexed="8"/>
        <rFont val="Calibri"/>
        <family val="2"/>
        <scheme val="minor"/>
      </rPr>
      <t xml:space="preserve"> (-2 Tage)</t>
    </r>
  </si>
  <si>
    <r>
      <t>Ostersonntag</t>
    </r>
    <r>
      <rPr>
        <sz val="11"/>
        <color indexed="8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</si>
  <si>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indexed="8"/>
        <rFont val="Calibri"/>
        <family val="2"/>
        <scheme val="minor"/>
      </rPr>
      <t>(+1 Tag)</t>
    </r>
  </si>
  <si>
    <r>
      <t xml:space="preserve">Pfingstsonntag </t>
    </r>
    <r>
      <rPr>
        <sz val="11"/>
        <color indexed="8"/>
        <rFont val="Calibri"/>
        <family val="2"/>
        <scheme val="minor"/>
      </rPr>
      <t>(+49 Tage)</t>
    </r>
  </si>
  <si>
    <r>
      <t>Pfingstmontag</t>
    </r>
    <r>
      <rPr>
        <sz val="11"/>
        <color indexed="8"/>
        <rFont val="Calibri"/>
        <family val="2"/>
        <scheme val="minor"/>
      </rPr>
      <t xml:space="preserve"> (+50 Tage)</t>
    </r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</si>
  <si>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</si>
  <si>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</si>
  <si>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</si>
  <si>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</si>
  <si>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</si>
  <si>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</si>
  <si>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</si>
  <si>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</si>
  <si>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</si>
  <si>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</si>
  <si>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</si>
  <si>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</si>
  <si>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</si>
  <si>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</si>
  <si>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</si>
  <si>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</si>
  <si>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</si>
  <si>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</si>
  <si>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</si>
  <si>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</si>
  <si>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</si>
  <si>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</si>
  <si>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</si>
  <si>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</si>
  <si>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</si>
  <si>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</si>
  <si>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</si>
  <si>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</si>
  <si>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</si>
  <si>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</si>
  <si>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</si>
  <si>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</si>
  <si>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</si>
  <si>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</si>
  <si>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</si>
  <si>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</si>
  <si>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</si>
  <si>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</si>
  <si>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</si>
  <si>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</si>
  <si>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</si>
  <si>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</si>
  <si>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</si>
  <si>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</si>
  <si>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indexed="8"/>
        <rFont val="Calibri"/>
        <family val="2"/>
      </rPr>
      <t>alle</t>
    </r>
    <r>
      <rPr>
        <sz val="11"/>
        <color indexed="8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</si>
  <si>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</rPr>
      <t xml:space="preserve">DE </t>
    </r>
    <r>
      <rPr>
        <sz val="11"/>
        <rFont val="Calibri"/>
        <family val="2"/>
      </rPr>
      <t xml:space="preserve"> </t>
    </r>
  </si>
  <si>
    <r>
      <t xml:space="preserve">BRD, </t>
    </r>
    <r>
      <rPr>
        <sz val="11"/>
        <color indexed="8"/>
        <rFont val="Calibri"/>
        <family val="2"/>
      </rPr>
      <t xml:space="preserve">bundesweit </t>
    </r>
  </si>
  <si>
    <r>
      <rPr>
        <sz val="11"/>
        <color indexed="8"/>
        <rFont val="Calibri"/>
        <family val="2"/>
      </rPr>
      <t xml:space="preserve">Bremen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</si>
  <si>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Hamburg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</si>
  <si>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Saarland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</si>
  <si>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Berlin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</si>
  <si>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Hessen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</si>
  <si>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Nieder-sachsen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</si>
  <si>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Nordrhein-Westfalen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</si>
  <si>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Baden-Württemberg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</si>
  <si>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Rheinland-Pfalz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</si>
  <si>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Schleswig-Holstein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</si>
  <si>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Sachsen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</si>
  <si>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Brandenburg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</si>
  <si>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Bayern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</si>
  <si>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Mecklenburg-Vorpommern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</si>
  <si>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Sachsen-Anhalt </t>
    </r>
    <r>
      <rPr>
        <sz val="11"/>
        <rFont val="Calibri"/>
        <family val="2"/>
      </rPr>
      <t xml:space="preserve"> </t>
    </r>
  </si>
  <si>
    <r>
      <rPr>
        <sz val="11"/>
        <color indexed="8"/>
        <rFont val="Calibri"/>
        <family val="2"/>
      </rPr>
      <t xml:space="preserve">Thüringen </t>
    </r>
    <r>
      <rPr>
        <sz val="11"/>
        <rFont val="Calibri"/>
        <family val="2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</si>
  <si>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</si>
  <si>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</si>
  <si>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</si>
  <si>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</si>
  <si>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</si>
  <si>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</si>
  <si>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</si>
  <si>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</si>
  <si>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</si>
  <si>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</si>
  <si>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</si>
  <si>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</si>
  <si>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</si>
  <si>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</si>
  <si>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</si>
  <si>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</si>
  <si>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</si>
  <si>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</si>
  <si>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</si>
  <si>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</si>
  <si>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</si>
  <si>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</si>
  <si>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</si>
  <si>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</si>
  <si>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</si>
  <si>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</si>
  <si>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</si>
  <si>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</si>
  <si>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</si>
  <si>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</si>
  <si>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</si>
  <si>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</si>
  <si>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</si>
  <si>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</si>
  <si>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</si>
  <si>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</si>
  <si>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</si>
  <si>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</si>
  <si>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</si>
  <si>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</si>
  <si>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indexed="8"/>
        <rFont val="Calibri"/>
        <family val="2"/>
      </rPr>
      <t>TSn</t>
    </r>
    <r>
      <rPr>
        <sz val="11"/>
        <color indexed="8"/>
        <rFont val="Calibri"/>
        <family val="2"/>
        <scheme val="minor"/>
      </rPr>
      <t xml:space="preserve">(gew.Temp) = [T1 </t>
    </r>
    <r>
      <rPr>
        <sz val="11"/>
        <color indexed="8"/>
        <rFont val="Calibri"/>
        <family val="2"/>
      </rPr>
      <t>•</t>
    </r>
    <r>
      <rPr>
        <sz val="11"/>
        <color indexed="8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</si>
  <si>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</si>
  <si>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indexed="8"/>
        <rFont val="Symbol"/>
        <family val="1"/>
        <charset val="2"/>
      </rPr>
      <t>D</t>
    </r>
    <r>
      <rPr>
        <sz val="11"/>
        <color indexed="8"/>
        <rFont val="Calibri"/>
        <family val="2"/>
        <scheme val="minor"/>
      </rPr>
      <t>T</t>
    </r>
    <r>
      <rPr>
        <vertAlign val="subscript"/>
        <sz val="11"/>
        <color indexed="8"/>
        <rFont val="Calibri"/>
        <family val="2"/>
      </rPr>
      <t>KP</t>
    </r>
  </si>
  <si>
    <r>
      <rPr>
        <b/>
        <sz val="11"/>
        <color indexed="8"/>
        <rFont val="Calibri"/>
        <family val="2"/>
      </rPr>
      <t>T</t>
    </r>
    <r>
      <rPr>
        <sz val="11"/>
        <color indexed="8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</si>
  <si>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indexed="8"/>
        <rFont val="Calibri"/>
        <family val="2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</si>
  <si>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</si>
  <si>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</si>
  <si>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</si>
  <si>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indexed="8"/>
        <rFont val="Calibri"/>
        <family val="2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</si>
  <si>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</si>
  <si>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</si>
  <si>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</si>
  <si>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</si>
  <si>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</si>
  <si>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</si>
  <si>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indexed="8"/>
        <rFont val="Calibri"/>
        <family val="2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</si>
  <si>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</si>
  <si>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</si>
  <si>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</si>
  <si>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</si>
  <si>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</si>
  <si>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</si>
  <si>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</si>
  <si>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</si>
  <si>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</si>
  <si>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</si>
  <si>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</si>
  <si>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</si>
  <si>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</si>
  <si>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</si>
  <si>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</si>
  <si>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</si>
  <si>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</si>
  <si>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</si>
  <si>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</si>
  <si>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</si>
  <si>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</si>
  <si>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</si>
  <si>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</si>
  <si>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</si>
  <si>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</si>
  <si>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</si>
  <si>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</si>
  <si>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</si>
  <si>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</si>
  <si>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</si>
  <si>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</rPr>
      <t>nicht</t>
    </r>
    <r>
      <rPr>
        <sz val="11"/>
        <rFont val="Calibri"/>
        <family val="2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</si>
  <si>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</si>
  <si>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</si>
  <si>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</si>
  <si>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</si>
  <si>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</si>
  <si>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</si>
  <si>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</si>
  <si>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</si>
  <si>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</si>
  <si>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</si>
  <si>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</si>
  <si>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</si>
  <si>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</si>
  <si>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</si>
  <si>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</si>
  <si>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</si>
  <si>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</si>
  <si>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</si>
  <si>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</si>
  <si>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</si>
  <si>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</si>
  <si>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</si>
  <si>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</si>
  <si>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</si>
  <si>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</si>
  <si>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</si>
  <si>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</si>
  <si>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</si>
  <si>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</si>
  <si>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</si>
  <si>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</si>
  <si>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</si>
  <si>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</si>
  <si>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</si>
  <si>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</si>
  <si>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</si>
  <si>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</si>
  <si>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</si>
  <si>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</si>
  <si>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</si>
  <si>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</si>
  <si>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</si>
  <si>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</si>
  <si>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</si>
  <si>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</si>
  <si>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</si>
  <si>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</si>
  <si>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</si>
  <si>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</si>
  <si>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</si>
  <si>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</si>
  <si>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</si>
  <si>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</si>
  <si>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</si>
  <si>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</si>
  <si>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</si>
  <si>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</si>
  <si>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</si>
  <si>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</si>
  <si>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</si>
  <si>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indexed="8"/>
        <rFont val="Calibri"/>
        <family val="2"/>
      </rPr>
      <t>WT</t>
    </r>
    <r>
      <rPr>
        <sz val="12"/>
        <color indexed="8"/>
        <rFont val="Calibri"/>
        <family val="2"/>
      </rPr>
      <t xml:space="preserve"> = 1)</t>
    </r>
  </si>
  <si>
    <r>
      <t>F</t>
    </r>
    <r>
      <rPr>
        <vertAlign val="subscript"/>
        <sz val="11"/>
        <color indexed="8"/>
        <rFont val="Calibri"/>
        <family val="2"/>
      </rPr>
      <t>WT</t>
    </r>
    <r>
      <rPr>
        <sz val="11"/>
        <color indexed="8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</si>
  <si>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indexed="8"/>
        <rFont val="Calibri"/>
        <family val="2"/>
      </rPr>
      <t>WT</t>
    </r>
    <r>
      <rPr>
        <sz val="11"/>
        <color indexed="8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</si>
  <si>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indexed="8"/>
        <rFont val="Calibri"/>
        <family val="2"/>
      </rPr>
      <t>WT</t>
    </r>
    <r>
      <rPr>
        <sz val="11"/>
        <color indexed="8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</si>
  <si>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indexed="8"/>
        <rFont val="Calibri"/>
        <family val="2"/>
      </rPr>
      <t>WT</t>
    </r>
    <r>
      <rPr>
        <sz val="11"/>
        <color indexed="8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</si>
  <si>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indexed="8"/>
        <rFont val="Calibri"/>
        <family val="2"/>
      </rPr>
      <t>WT</t>
    </r>
    <r>
      <rPr>
        <sz val="11"/>
        <color indexed="8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</si>
  <si>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indexed="8"/>
        <rFont val="Calibri"/>
        <family val="2"/>
      </rPr>
      <t>WT</t>
    </r>
    <r>
      <rPr>
        <sz val="11"/>
        <color indexed="8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</si>
  <si>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indexed="8"/>
        <rFont val="Calibri"/>
        <family val="2"/>
      </rPr>
      <t>WT</t>
    </r>
    <r>
      <rPr>
        <sz val="11"/>
        <color indexed="8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</si>
  <si>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indexed="8"/>
        <rFont val="Calibri"/>
        <family val="2"/>
      </rPr>
      <t>H</t>
    </r>
  </si>
  <si>
    <r>
      <t>b</t>
    </r>
    <r>
      <rPr>
        <vertAlign val="subscript"/>
        <sz val="12"/>
        <color indexed="8"/>
        <rFont val="Calibri"/>
        <family val="2"/>
      </rPr>
      <t>H</t>
    </r>
  </si>
  <si>
    <r>
      <t>m</t>
    </r>
    <r>
      <rPr>
        <vertAlign val="subscript"/>
        <sz val="12"/>
        <color indexed="8"/>
        <rFont val="Calibri"/>
        <family val="2"/>
      </rPr>
      <t>W</t>
    </r>
  </si>
  <si>
    <r>
      <t>b</t>
    </r>
    <r>
      <rPr>
        <vertAlign val="subscript"/>
        <sz val="12"/>
        <color indexed="8"/>
        <rFont val="Calibri"/>
        <family val="2"/>
      </rPr>
      <t>W</t>
    </r>
  </si>
  <si>
    <r>
      <rPr>
        <b/>
        <sz val="8"/>
        <rFont val="Calibri"/>
        <family val="2"/>
      </rPr>
      <t>Multiplikator M</t>
    </r>
    <r>
      <rPr>
        <b/>
        <vertAlign val="subscript"/>
        <sz val="8"/>
        <rFont val="Calibri"/>
        <family val="2"/>
      </rPr>
      <t>SLP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 xml:space="preserve">
Umrechnungsfaktor: 
KW  =  JVP / M</t>
    </r>
    <r>
      <rPr>
        <vertAlign val="subscript"/>
        <sz val="8"/>
        <rFont val="Calibri"/>
        <family val="2"/>
      </rPr>
      <t>SLP</t>
    </r>
  </si>
  <si>
    <r>
      <t>Christi Himmelfahrt</t>
    </r>
    <r>
      <rPr>
        <sz val="11"/>
        <color indexed="8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</si>
  <si>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</si>
  <si>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</si>
  <si>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</si>
  <si>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</si>
  <si>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</si>
  <si>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Fronleichnam (+60 Tage)</t>
  </si>
  <si>
    <t>Faschingsdienstag (-47 Tage)</t>
  </si>
  <si>
    <t>Die Veröffentlichung erfolgt im Rahmen der Vorgaben der Kooperationsvereinbarung und des Leitfandens "Abwicklung von Standardlastprofilen Gas".</t>
  </si>
  <si>
    <t>Sofern sich verfahrensspezifische Parameter für vorhandene Netzgebiete unterscheiden, ist für jedes Netzgebiet eine separate Datei auszufüllen.</t>
  </si>
  <si>
    <t>Bei Netzbetreibern mit Netzgebieten mit H-Gas und L-Gas ist für jedes Netzgebiet eine separate Datei auszufüllen.</t>
  </si>
  <si>
    <t>Sofern Anpassungen am Bilanzierungsverfahren vorgenommen werden, ist die Excel-Tabelle stets in aktualisierter Form zu veröffentlichen.</t>
  </si>
  <si>
    <t>DWD Teterow</t>
  </si>
  <si>
    <t>Teterow</t>
  </si>
  <si>
    <t>DE_GBA04</t>
  </si>
  <si>
    <t>DE_GBD04</t>
  </si>
  <si>
    <t>DE_GBH04</t>
  </si>
  <si>
    <t>DE_GGA04</t>
  </si>
  <si>
    <t>DE_GGB04</t>
  </si>
  <si>
    <t>DE_GHA04</t>
  </si>
  <si>
    <t>DE_GKO04</t>
  </si>
  <si>
    <t>DE_GMF04</t>
  </si>
  <si>
    <t>DE_GMK04</t>
  </si>
  <si>
    <t>DE_GPD04</t>
  </si>
  <si>
    <t>DE_GWA04</t>
  </si>
  <si>
    <t>DE_HEF03</t>
  </si>
  <si>
    <t>Wemag Netz GmbH</t>
  </si>
  <si>
    <t>9870122800005</t>
  </si>
  <si>
    <t>Obotritenring 40</t>
  </si>
  <si>
    <t>D-19053</t>
  </si>
  <si>
    <t>Schwerin</t>
  </si>
  <si>
    <t>Herr Andreas Schnee</t>
  </si>
  <si>
    <t>netzservice@gas-wng.de</t>
  </si>
  <si>
    <t>0385/392645-01</t>
  </si>
  <si>
    <t>Netzkontonummer THE:</t>
  </si>
  <si>
    <t>THE0NKH701228000</t>
  </si>
  <si>
    <t>WEMAG Netz</t>
  </si>
  <si>
    <t>Trading Hub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</si>
</sst>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6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</font>
    <font>
      <sz val="10"/>
      <color indexed="1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  <family val="2"/>
    </font>
    <font>
      <b/>
      <sz val="12"/>
      <name val="Helv"/>
      <family val="2"/>
    </font>
    <font>
      <b/>
      <sz val="14"/>
      <name val="Helv"/>
      <family val="2"/>
    </font>
    <font>
      <b/>
      <sz val="18"/>
      <name val="Helv"/>
      <family val="2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indexed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indexed="8"/>
      <name val="DIN-Regular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vertAlign val="subscript"/>
      <sz val="11"/>
      <color indexed="8"/>
      <name val="Calibri"/>
      <family val="2"/>
    </font>
    <font>
      <sz val="11"/>
      <color indexed="8"/>
      <name val="Symbol"/>
      <family val="1"/>
      <charset val="2"/>
    </font>
    <font>
      <b/>
      <sz val="18"/>
      <color indexed="8"/>
      <name val="Calibri"/>
      <family val="2"/>
    </font>
    <font>
      <u/>
      <sz val="11"/>
      <color indexed="8"/>
      <name val="Calibri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u/>
      <sz val="8.8000000000000007"/>
      <color indexed="12"/>
      <name val="Calibri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8"/>
      <color indexed="8"/>
      <name val="Calibri"/>
      <family val="2"/>
    </font>
    <font>
      <sz val="8.8000000000000007"/>
      <name val="Symbol"/>
      <family val="1"/>
      <charset val="2"/>
    </font>
    <font>
      <sz val="8"/>
      <name val="Calibri"/>
      <family val="2"/>
    </font>
    <font>
      <b/>
      <sz val="8"/>
      <name val="Calibri"/>
      <family val="2"/>
    </font>
    <font>
      <b/>
      <vertAlign val="subscript"/>
      <sz val="12"/>
      <name val="Calibri"/>
      <family val="2"/>
    </font>
    <font>
      <vertAlign val="subscript"/>
      <sz val="12"/>
      <color indexed="8"/>
      <name val="Calibri"/>
      <family val="2"/>
    </font>
    <font>
      <b/>
      <vertAlign val="subscript"/>
      <sz val="8"/>
      <name val="Calibri"/>
      <family val="2"/>
    </font>
    <font>
      <vertAlign val="subscript"/>
      <sz val="8"/>
      <name val="Calibri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FFFF66"/>
        <bgColor indexed="64"/>
      </patternFill>
    </fill>
    <fill>
      <patternFill patternType="lightUp">
        <fgColor theme="5"/>
        <bgColor theme="0" tint="-0.1499679555650502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lightUp">
        <fgColor theme="5"/>
        <bgColor indexed="43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1">
    <xf numFmtId="0" fontId="0" fillId="0" borderId="0"/>
    <xf numFmtId="164" fontId="67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3" fillId="0" borderId="0"/>
    <xf numFmtId="172" fontId="9" fillId="0" borderId="0" applyFont="0" applyFill="0" applyBorder="0">
      <alignment horizontal="left"/>
    </xf>
    <xf numFmtId="0" fontId="10" fillId="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0" fillId="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0" fillId="6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0" fillId="7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0" fillId="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0" fillId="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0" fillId="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0" fillId="1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0" fillId="1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0" fillId="7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0" fillId="9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0" fillId="1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1" fillId="14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11" borderId="1" applyNumberFormat="0" applyAlignment="0" applyProtection="0"/>
    <xf numFmtId="0" fontId="13" fillId="11" borderId="2" applyNumberFormat="0" applyAlignment="0" applyProtection="0"/>
    <xf numFmtId="1" fontId="14" fillId="0" borderId="0">
      <protection locked="0"/>
    </xf>
    <xf numFmtId="14" fontId="3" fillId="0" borderId="0"/>
    <xf numFmtId="0" fontId="15" fillId="8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173" fontId="3" fillId="0" borderId="0" applyFont="0" applyFill="0" applyBorder="0" applyAlignment="0" applyProtection="0"/>
    <xf numFmtId="174" fontId="14" fillId="0" borderId="0">
      <protection locked="0"/>
    </xf>
    <xf numFmtId="0" fontId="18" fillId="6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" fontId="24" fillId="0" borderId="0">
      <protection locked="0"/>
    </xf>
    <xf numFmtId="1" fontId="24" fillId="0" borderId="0">
      <protection locked="0"/>
    </xf>
    <xf numFmtId="0" fontId="25" fillId="22" borderId="0" applyNumberFormat="0" applyBorder="0" applyAlignment="0" applyProtection="0"/>
    <xf numFmtId="0" fontId="10" fillId="5" borderId="4" applyNumberFormat="0" applyFont="0" applyAlignment="0" applyProtection="0"/>
    <xf numFmtId="0" fontId="1" fillId="5" borderId="72" applyNumberFormat="0" applyFont="0" applyAlignment="0" applyProtection="0"/>
    <xf numFmtId="0" fontId="1" fillId="5" borderId="72" applyNumberFormat="0" applyFont="0" applyAlignment="0" applyProtection="0"/>
    <xf numFmtId="0" fontId="1" fillId="5" borderId="72" applyNumberFormat="0" applyFont="0" applyAlignment="0" applyProtection="0"/>
    <xf numFmtId="0" fontId="1" fillId="5" borderId="72" applyNumberFormat="0" applyFont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27" fillId="1" borderId="0" applyFont="0" applyFill="0" applyBorder="0" applyAlignment="0"/>
    <xf numFmtId="10" fontId="27" fillId="0" borderId="0" applyFont="0" applyFill="0" applyBorder="0" applyAlignment="0"/>
    <xf numFmtId="0" fontId="28" fillId="23" borderId="0" applyNumberFormat="0" applyFont="0" applyBorder="0"/>
    <xf numFmtId="0" fontId="29" fillId="4" borderId="0" applyNumberFormat="0" applyBorder="0" applyAlignment="0" applyProtection="0"/>
    <xf numFmtId="0" fontId="26" fillId="0" borderId="0"/>
    <xf numFmtId="0" fontId="67" fillId="0" borderId="0"/>
    <xf numFmtId="0" fontId="26" fillId="0" borderId="0"/>
    <xf numFmtId="0" fontId="26" fillId="0" borderId="0"/>
    <xf numFmtId="0" fontId="3" fillId="0" borderId="0"/>
    <xf numFmtId="0" fontId="23" fillId="0" borderId="0"/>
    <xf numFmtId="0" fontId="1" fillId="0" borderId="0"/>
    <xf numFmtId="0" fontId="3" fillId="0" borderId="0"/>
    <xf numFmtId="0" fontId="23" fillId="0" borderId="0"/>
    <xf numFmtId="1" fontId="14" fillId="0" borderId="5">
      <protection locked="0"/>
    </xf>
    <xf numFmtId="0" fontId="30" fillId="0" borderId="0" applyNumberFormat="0" applyAlignment="0" applyProtection="0"/>
    <xf numFmtId="0" fontId="69" fillId="0" borderId="73" applyNumberFormat="0" applyFill="0" applyAlignment="0" applyProtection="0"/>
    <xf numFmtId="0" fontId="31" fillId="0" borderId="6" applyNumberFormat="0" applyFill="0" applyAlignment="0" applyProtection="0"/>
    <xf numFmtId="0" fontId="70" fillId="0" borderId="74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7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/>
    <xf numFmtId="176" fontId="36" fillId="0" borderId="0">
      <alignment horizontal="right"/>
    </xf>
    <xf numFmtId="0" fontId="37" fillId="0" borderId="9" applyNumberFormat="0" applyFill="0" applyAlignment="0" applyProtection="0"/>
    <xf numFmtId="177" fontId="14" fillId="0" borderId="0">
      <protection locked="0"/>
    </xf>
    <xf numFmtId="0" fontId="38" fillId="0" borderId="0" applyNumberFormat="0" applyFill="0" applyBorder="0" applyAlignment="0" applyProtection="0"/>
    <xf numFmtId="0" fontId="39" fillId="24" borderId="10" applyNumberFormat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3" fillId="0" borderId="0"/>
    <xf numFmtId="0" fontId="43" fillId="0" borderId="0"/>
    <xf numFmtId="0" fontId="1" fillId="0" borderId="0"/>
    <xf numFmtId="0" fontId="72" fillId="0" borderId="74" applyNumberFormat="0" applyFill="0" applyAlignment="0" applyProtection="0"/>
    <xf numFmtId="0" fontId="26" fillId="0" borderId="0"/>
    <xf numFmtId="0" fontId="67" fillId="0" borderId="0"/>
    <xf numFmtId="0" fontId="3" fillId="0" borderId="0"/>
    <xf numFmtId="0" fontId="26" fillId="0" borderId="0"/>
    <xf numFmtId="0" fontId="26" fillId="0" borderId="0"/>
    <xf numFmtId="0" fontId="70" fillId="0" borderId="74" applyNumberFormat="0" applyFill="0" applyAlignment="0" applyProtection="0"/>
    <xf numFmtId="0" fontId="73" fillId="0" borderId="73" applyNumberFormat="0" applyFill="0" applyAlignment="0" applyProtection="0"/>
    <xf numFmtId="0" fontId="74" fillId="0" borderId="75" applyNumberFormat="0" applyFill="0" applyAlignment="0" applyProtection="0"/>
    <xf numFmtId="0" fontId="74" fillId="0" borderId="0" applyNumberFormat="0" applyFill="0" applyBorder="0" applyAlignment="0" applyProtection="0"/>
    <xf numFmtId="0" fontId="75" fillId="38" borderId="0" applyNumberFormat="0" applyBorder="0" applyAlignment="0" applyProtection="0"/>
    <xf numFmtId="0" fontId="76" fillId="39" borderId="0" applyNumberFormat="0" applyBorder="0" applyAlignment="0" applyProtection="0"/>
    <xf numFmtId="0" fontId="77" fillId="40" borderId="0" applyNumberFormat="0" applyBorder="0" applyAlignment="0" applyProtection="0"/>
    <xf numFmtId="0" fontId="78" fillId="8" borderId="76" applyNumberFormat="0" applyAlignment="0" applyProtection="0"/>
    <xf numFmtId="0" fontId="79" fillId="41" borderId="77" applyNumberFormat="0" applyAlignment="0" applyProtection="0"/>
    <xf numFmtId="0" fontId="80" fillId="41" borderId="76" applyNumberFormat="0" applyAlignment="0" applyProtection="0"/>
    <xf numFmtId="0" fontId="81" fillId="0" borderId="78" applyNumberFormat="0" applyFill="0" applyAlignment="0" applyProtection="0"/>
    <xf numFmtId="0" fontId="44" fillId="42" borderId="79" applyNumberFormat="0" applyAlignment="0" applyProtection="0"/>
    <xf numFmtId="0" fontId="8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46" fillId="0" borderId="80" applyNumberFormat="0" applyFill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4" borderId="0" applyNumberFormat="0" applyBorder="0" applyAlignment="0" applyProtection="0"/>
    <xf numFmtId="0" fontId="1" fillId="0" borderId="0"/>
    <xf numFmtId="0" fontId="26" fillId="0" borderId="0"/>
    <xf numFmtId="164" fontId="26" fillId="0" borderId="0" applyFont="0" applyFill="0" applyBorder="0" applyAlignment="0" applyProtection="0"/>
    <xf numFmtId="0" fontId="54" fillId="0" borderId="0" applyNumberFormat="0" applyFill="0" applyBorder="0">
      <protection locked="0"/>
    </xf>
  </cellStyleXfs>
  <cellXfs count="357">
    <xf numFmtId="0" fontId="0" fillId="0" borderId="0" xfId="0"/>
    <xf numFmtId="0" fontId="84" fillId="0" borderId="0" xfId="0" applyFont="1" applyAlignment="1" applyProtection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67" fillId="0" borderId="0" xfId="84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83" fillId="0" borderId="0" xfId="0" applyFont="1"/>
    <xf numFmtId="0" fontId="26" fillId="0" borderId="0" xfId="0" applyFont="1" applyAlignment="1">
      <alignment vertical="center"/>
    </xf>
    <xf numFmtId="0" fontId="0" fillId="0" borderId="0" xfId="0" applyBorder="1"/>
    <xf numFmtId="0" fontId="84" fillId="0" borderId="0" xfId="0" applyFont="1" applyBorder="1"/>
    <xf numFmtId="0" fontId="85" fillId="0" borderId="0" xfId="0" applyFont="1"/>
    <xf numFmtId="0" fontId="86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 readingOrder="1"/>
    </xf>
    <xf numFmtId="14" fontId="0" fillId="55" borderId="11" xfId="0" applyNumberFormat="1" applyFont="1" applyFill="1" applyBorder="1" applyAlignment="1">
      <alignment horizontal="center"/>
    </xf>
    <xf numFmtId="0" fontId="86" fillId="0" borderId="0" xfId="0" applyFont="1" applyAlignment="1">
      <alignment vertical="center"/>
    </xf>
    <xf numFmtId="0" fontId="84" fillId="55" borderId="11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67" fillId="56" borderId="11" xfId="84" applyNumberFormat="1" applyFont="1" applyFill="1" applyBorder="1" applyAlignment="1" applyProtection="1">
      <alignment horizontal="center" vertical="center"/>
      <protection locked="0"/>
    </xf>
    <xf numFmtId="0" fontId="67" fillId="25" borderId="0" xfId="84" applyFont="1" applyFill="1" applyProtection="1"/>
    <xf numFmtId="0" fontId="67" fillId="25" borderId="0" xfId="84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67" fillId="56" borderId="11" xfId="84" applyFont="1" applyFill="1" applyBorder="1" applyAlignment="1" applyProtection="1">
      <alignment horizontal="center"/>
      <protection locked="0"/>
    </xf>
    <xf numFmtId="185" fontId="67" fillId="56" borderId="11" xfId="84" applyNumberFormat="1" applyFont="1" applyFill="1" applyBorder="1" applyAlignment="1" applyProtection="1">
      <alignment horizontal="center"/>
      <protection locked="0"/>
    </xf>
    <xf numFmtId="0" fontId="67" fillId="0" borderId="0" xfId="84" applyFont="1" applyFill="1" applyAlignment="1">
      <alignment vertical="center"/>
    </xf>
    <xf numFmtId="186" fontId="67" fillId="56" borderId="11" xfId="84" applyNumberFormat="1" applyFont="1" applyFill="1" applyBorder="1" applyAlignment="1" applyProtection="1">
      <alignment horizontal="center"/>
      <protection locked="0"/>
    </xf>
    <xf numFmtId="14" fontId="67" fillId="0" borderId="0" xfId="84" applyNumberFormat="1" applyFont="1" applyFill="1" applyBorder="1" applyAlignment="1" applyProtection="1">
      <alignment horizontal="left"/>
    </xf>
    <xf numFmtId="0" fontId="87" fillId="0" borderId="0" xfId="0" applyFont="1"/>
    <xf numFmtId="0" fontId="87" fillId="0" borderId="0" xfId="0" applyFont="1" applyAlignment="1">
      <alignment horizontal="center"/>
    </xf>
    <xf numFmtId="0" fontId="87" fillId="0" borderId="0" xfId="3" applyFont="1"/>
    <xf numFmtId="0" fontId="0" fillId="56" borderId="11" xfId="0" applyFill="1" applyBorder="1" applyAlignment="1" applyProtection="1">
      <alignment horizontal="center"/>
      <protection locked="0"/>
    </xf>
    <xf numFmtId="0" fontId="0" fillId="56" borderId="11" xfId="0" applyFont="1" applyFill="1" applyBorder="1" applyAlignment="1" applyProtection="1">
      <alignment horizontal="center"/>
      <protection locked="0"/>
    </xf>
    <xf numFmtId="182" fontId="0" fillId="56" borderId="11" xfId="0" applyNumberFormat="1" applyFont="1" applyFill="1" applyBorder="1" applyAlignment="1" applyProtection="1">
      <alignment horizontal="center"/>
      <protection locked="0"/>
    </xf>
    <xf numFmtId="0" fontId="55" fillId="56" borderId="11" xfId="150" applyFont="1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11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87" fillId="0" borderId="12" xfId="0" applyFont="1" applyBorder="1" applyProtection="1">
      <protection hidden="1"/>
    </xf>
    <xf numFmtId="0" fontId="0" fillId="56" borderId="11" xfId="0" applyFont="1" applyFill="1" applyBorder="1" applyAlignment="1" applyProtection="1">
      <alignment horizontal="center" vertical="center"/>
      <protection locked="0"/>
    </xf>
    <xf numFmtId="14" fontId="85" fillId="0" borderId="0" xfId="3" applyNumberFormat="1" applyFont="1" applyFill="1" applyAlignment="1" applyProtection="1">
      <alignment horizontal="left"/>
      <protection hidden="1"/>
    </xf>
    <xf numFmtId="187" fontId="0" fillId="56" borderId="11" xfId="0" applyNumberFormat="1" applyFont="1" applyFill="1" applyBorder="1" applyAlignment="1" applyProtection="1">
      <alignment horizontal="center" vertical="center"/>
      <protection locked="0"/>
    </xf>
    <xf numFmtId="14" fontId="67" fillId="0" borderId="0" xfId="84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85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85" fillId="0" borderId="0" xfId="3" applyFont="1" applyFill="1" applyProtection="1">
      <protection hidden="1"/>
    </xf>
    <xf numFmtId="14" fontId="67" fillId="0" borderId="0" xfId="84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22" borderId="0" xfId="0" applyFont="1" applyFill="1" applyBorder="1" applyAlignment="1" applyProtection="1">
      <alignment vertical="center"/>
      <protection locked="0"/>
    </xf>
    <xf numFmtId="0" fontId="85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87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85" fillId="0" borderId="0" xfId="0" applyFont="1" applyFill="1" applyProtection="1">
      <protection hidden="1"/>
    </xf>
    <xf numFmtId="0" fontId="0" fillId="5" borderId="13" xfId="0" applyFont="1" applyFill="1" applyBorder="1" applyAlignment="1" applyProtection="1">
      <alignment horizontal="center" vertical="center"/>
      <protection locked="0"/>
    </xf>
    <xf numFmtId="0" fontId="0" fillId="5" borderId="14" xfId="0" applyFont="1" applyFill="1" applyBorder="1" applyAlignment="1" applyProtection="1">
      <alignment horizontal="center" vertical="center"/>
      <protection locked="0"/>
    </xf>
    <xf numFmtId="0" fontId="0" fillId="5" borderId="15" xfId="0" applyFont="1" applyFill="1" applyBorder="1" applyAlignment="1" applyProtection="1">
      <alignment horizontal="center" vertical="center"/>
      <protection locked="0"/>
    </xf>
    <xf numFmtId="0" fontId="85" fillId="56" borderId="16" xfId="0" applyFont="1" applyFill="1" applyBorder="1" applyAlignment="1" applyProtection="1">
      <alignment horizontal="center" vertical="center" wrapText="1"/>
      <protection locked="0"/>
    </xf>
    <xf numFmtId="0" fontId="85" fillId="56" borderId="17" xfId="0" applyFont="1" applyFill="1" applyBorder="1" applyAlignment="1" applyProtection="1">
      <alignment horizontal="center" vertical="center" wrapText="1"/>
      <protection locked="0"/>
    </xf>
    <xf numFmtId="0" fontId="85" fillId="56" borderId="18" xfId="0" applyFont="1" applyFill="1" applyBorder="1" applyAlignment="1" applyProtection="1">
      <alignment horizontal="center" vertical="center" wrapText="1"/>
      <protection locked="0"/>
    </xf>
    <xf numFmtId="0" fontId="85" fillId="56" borderId="19" xfId="0" applyFont="1" applyFill="1" applyBorder="1" applyAlignment="1" applyProtection="1">
      <alignment horizontal="center" vertical="center" wrapText="1"/>
      <protection locked="0"/>
    </xf>
    <xf numFmtId="0" fontId="3" fillId="0" borderId="0" xfId="3" applyProtection="1"/>
    <xf numFmtId="0" fontId="85" fillId="0" borderId="0" xfId="3" applyFont="1" applyProtection="1"/>
    <xf numFmtId="0" fontId="85" fillId="0" borderId="0" xfId="3" applyFont="1" applyAlignment="1" applyProtection="1">
      <alignment horizontal="right"/>
    </xf>
    <xf numFmtId="0" fontId="85" fillId="5" borderId="20" xfId="0" applyFont="1" applyFill="1" applyBorder="1" applyAlignment="1" applyProtection="1">
      <alignment horizontal="center" vertical="center"/>
      <protection locked="0"/>
    </xf>
    <xf numFmtId="0" fontId="85" fillId="5" borderId="21" xfId="0" applyFont="1" applyFill="1" applyBorder="1" applyAlignment="1" applyProtection="1">
      <alignment horizontal="center" vertical="center"/>
      <protection locked="0"/>
    </xf>
    <xf numFmtId="0" fontId="85" fillId="5" borderId="11" xfId="0" applyFont="1" applyFill="1" applyBorder="1" applyAlignment="1" applyProtection="1">
      <alignment horizontal="center" vertical="center"/>
      <protection locked="0"/>
    </xf>
    <xf numFmtId="0" fontId="85" fillId="5" borderId="14" xfId="0" applyFont="1" applyFill="1" applyBorder="1" applyAlignment="1" applyProtection="1">
      <alignment horizontal="center" vertical="center"/>
      <protection locked="0"/>
    </xf>
    <xf numFmtId="0" fontId="85" fillId="5" borderId="22" xfId="0" applyFont="1" applyFill="1" applyBorder="1" applyAlignment="1" applyProtection="1">
      <alignment horizontal="center" vertical="center"/>
      <protection locked="0"/>
    </xf>
    <xf numFmtId="0" fontId="85" fillId="5" borderId="15" xfId="0" applyFont="1" applyFill="1" applyBorder="1" applyAlignment="1" applyProtection="1">
      <alignment horizontal="center" vertical="center"/>
      <protection locked="0"/>
    </xf>
    <xf numFmtId="0" fontId="51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85" fillId="0" borderId="0" xfId="3" applyFont="1" applyAlignment="1" applyProtection="1">
      <alignment horizontal="left"/>
    </xf>
    <xf numFmtId="0" fontId="85" fillId="0" borderId="0" xfId="3" applyFont="1" applyFill="1" applyBorder="1" applyAlignment="1" applyProtection="1">
      <alignment horizontal="left"/>
    </xf>
    <xf numFmtId="0" fontId="88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horizontal="center" textRotation="90" wrapText="1"/>
    </xf>
    <xf numFmtId="0" fontId="0" fillId="0" borderId="25" xfId="0" applyFont="1" applyBorder="1" applyAlignment="1" applyProtection="1">
      <alignment textRotation="90" wrapText="1"/>
    </xf>
    <xf numFmtId="0" fontId="0" fillId="0" borderId="26" xfId="0" applyFont="1" applyBorder="1" applyAlignment="1" applyProtection="1">
      <alignment textRotation="90" wrapText="1"/>
    </xf>
    <xf numFmtId="0" fontId="0" fillId="0" borderId="18" xfId="0" applyFont="1" applyBorder="1" applyAlignment="1" applyProtection="1">
      <alignment textRotation="90" wrapText="1"/>
    </xf>
    <xf numFmtId="0" fontId="0" fillId="0" borderId="27" xfId="0" applyFont="1" applyBorder="1" applyAlignment="1" applyProtection="1">
      <alignment horizontal="center" textRotation="90" wrapText="1"/>
    </xf>
    <xf numFmtId="0" fontId="0" fillId="0" borderId="28" xfId="0" applyFont="1" applyBorder="1" applyAlignment="1" applyProtection="1">
      <alignment horizontal="center" textRotation="90" wrapText="1"/>
    </xf>
    <xf numFmtId="0" fontId="0" fillId="0" borderId="28" xfId="0" applyFont="1" applyBorder="1" applyAlignment="1" applyProtection="1">
      <alignment horizontal="center" textRotation="90" wrapText="1"/>
    </xf>
    <xf numFmtId="0" fontId="84" fillId="0" borderId="17" xfId="0" applyFont="1" applyBorder="1" applyProtection="1"/>
    <xf numFmtId="0" fontId="85" fillId="0" borderId="29" xfId="3" applyFont="1" applyBorder="1" applyProtection="1"/>
    <xf numFmtId="0" fontId="85" fillId="0" borderId="16" xfId="3" applyFont="1" applyBorder="1" applyAlignment="1" applyProtection="1">
      <alignment horizontal="center"/>
    </xf>
    <xf numFmtId="0" fontId="85" fillId="0" borderId="16" xfId="3" applyFont="1" applyFill="1" applyBorder="1" applyAlignment="1" applyProtection="1">
      <alignment horizontal="center" vertical="center"/>
    </xf>
    <xf numFmtId="0" fontId="84" fillId="0" borderId="30" xfId="0" applyFont="1" applyBorder="1" applyAlignment="1" applyProtection="1">
      <alignment horizontal="center" vertical="center"/>
    </xf>
    <xf numFmtId="0" fontId="84" fillId="0" borderId="27" xfId="0" applyFont="1" applyBorder="1" applyAlignment="1" applyProtection="1">
      <alignment horizontal="center" vertical="center"/>
    </xf>
    <xf numFmtId="0" fontId="84" fillId="0" borderId="31" xfId="0" applyFont="1" applyBorder="1" applyAlignment="1" applyProtection="1">
      <alignment horizontal="center" vertical="center"/>
    </xf>
    <xf numFmtId="0" fontId="84" fillId="0" borderId="32" xfId="0" applyFont="1" applyBorder="1" applyProtection="1"/>
    <xf numFmtId="0" fontId="85" fillId="0" borderId="33" xfId="3" applyFont="1" applyBorder="1" applyProtection="1"/>
    <xf numFmtId="0" fontId="85" fillId="0" borderId="32" xfId="3" applyFont="1" applyBorder="1" applyAlignment="1" applyProtection="1">
      <alignment horizontal="center"/>
    </xf>
    <xf numFmtId="0" fontId="0" fillId="0" borderId="34" xfId="0" applyFont="1" applyFill="1" applyBorder="1" applyAlignment="1" applyProtection="1">
      <alignment horizontal="center" vertical="center"/>
    </xf>
    <xf numFmtId="0" fontId="0" fillId="0" borderId="35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/>
    </xf>
    <xf numFmtId="0" fontId="0" fillId="0" borderId="36" xfId="0" applyFont="1" applyBorder="1" applyProtection="1"/>
    <xf numFmtId="0" fontId="85" fillId="0" borderId="12" xfId="3" applyFont="1" applyBorder="1" applyProtection="1"/>
    <xf numFmtId="0" fontId="0" fillId="0" borderId="37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84" fillId="0" borderId="36" xfId="0" applyFont="1" applyBorder="1" applyProtection="1"/>
    <xf numFmtId="0" fontId="0" fillId="0" borderId="38" xfId="0" applyFont="1" applyBorder="1" applyProtection="1"/>
    <xf numFmtId="0" fontId="85" fillId="0" borderId="39" xfId="3" applyFont="1" applyBorder="1" applyProtection="1"/>
    <xf numFmtId="0" fontId="85" fillId="0" borderId="40" xfId="3" applyFont="1" applyBorder="1" applyAlignment="1" applyProtection="1">
      <alignment horizontal="center"/>
    </xf>
    <xf numFmtId="0" fontId="0" fillId="0" borderId="41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0" xfId="0" applyProtection="1"/>
    <xf numFmtId="0" fontId="49" fillId="0" borderId="42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84" fillId="0" borderId="0" xfId="0" applyFont="1" applyProtection="1"/>
    <xf numFmtId="0" fontId="84" fillId="0" borderId="0" xfId="0" applyFont="1" applyAlignment="1" applyProtection="1">
      <alignment horizontal="center"/>
    </xf>
    <xf numFmtId="0" fontId="87" fillId="0" borderId="0" xfId="0" applyFont="1" applyProtection="1"/>
    <xf numFmtId="0" fontId="0" fillId="55" borderId="43" xfId="0" applyFont="1" applyFill="1" applyBorder="1" applyAlignment="1" applyProtection="1">
      <alignment horizontal="center" vertical="center"/>
    </xf>
    <xf numFmtId="0" fontId="85" fillId="55" borderId="43" xfId="3" applyFont="1" applyFill="1" applyBorder="1" applyAlignment="1" applyProtection="1">
      <alignment horizontal="center" vertical="center" wrapText="1"/>
    </xf>
    <xf numFmtId="0" fontId="0" fillId="48" borderId="44" xfId="0" applyFont="1" applyFill="1" applyBorder="1" applyAlignment="1" applyProtection="1">
      <alignment horizontal="center" vertical="center"/>
    </xf>
    <xf numFmtId="0" fontId="0" fillId="48" borderId="45" xfId="0" applyFont="1" applyFill="1" applyBorder="1" applyAlignment="1" applyProtection="1">
      <alignment horizontal="center" vertical="center"/>
    </xf>
    <xf numFmtId="0" fontId="0" fillId="48" borderId="46" xfId="0" applyFont="1" applyFill="1" applyBorder="1" applyAlignment="1" applyProtection="1">
      <alignment horizontal="center" vertical="center"/>
    </xf>
    <xf numFmtId="0" fontId="0" fillId="57" borderId="17" xfId="0" applyFill="1" applyBorder="1" applyAlignment="1" applyProtection="1">
      <alignment horizontal="left" vertical="center"/>
    </xf>
    <xf numFmtId="14" fontId="84" fillId="57" borderId="29" xfId="0" applyNumberFormat="1" applyFont="1" applyFill="1" applyBorder="1" applyAlignment="1" applyProtection="1">
      <alignment horizontal="center" vertical="center"/>
    </xf>
    <xf numFmtId="0" fontId="0" fillId="55" borderId="47" xfId="0" applyFont="1" applyFill="1" applyBorder="1" applyAlignment="1" applyProtection="1">
      <alignment horizontal="center" vertical="center"/>
    </xf>
    <xf numFmtId="14" fontId="0" fillId="55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55" borderId="47" xfId="0" applyFont="1" applyFill="1" applyBorder="1" applyAlignment="1" applyProtection="1">
      <alignment horizontal="center" vertical="center"/>
      <protection locked="0"/>
    </xf>
    <xf numFmtId="14" fontId="0" fillId="55" borderId="0" xfId="0" applyNumberFormat="1" applyFont="1" applyFill="1" applyBorder="1" applyAlignment="1" applyProtection="1">
      <alignment horizontal="center" vertical="center"/>
      <protection locked="0"/>
    </xf>
    <xf numFmtId="0" fontId="89" fillId="58" borderId="43" xfId="0" applyFont="1" applyFill="1" applyBorder="1" applyAlignment="1" applyProtection="1">
      <alignment horizontal="center" vertical="center" wrapText="1"/>
    </xf>
    <xf numFmtId="165" fontId="90" fillId="32" borderId="48" xfId="3" applyNumberFormat="1" applyFont="1" applyFill="1" applyBorder="1" applyAlignment="1" applyProtection="1">
      <alignment horizontal="center" vertical="center"/>
    </xf>
    <xf numFmtId="165" fontId="90" fillId="32" borderId="49" xfId="3" applyNumberFormat="1" applyFont="1" applyFill="1" applyBorder="1" applyAlignment="1" applyProtection="1">
      <alignment horizontal="center" vertical="center"/>
    </xf>
    <xf numFmtId="0" fontId="57" fillId="32" borderId="46" xfId="3" applyNumberFormat="1" applyFont="1" applyFill="1" applyBorder="1" applyAlignment="1" applyProtection="1">
      <alignment horizontal="center" vertical="center"/>
    </xf>
    <xf numFmtId="10" fontId="89" fillId="33" borderId="48" xfId="0" applyNumberFormat="1" applyFont="1" applyFill="1" applyBorder="1" applyAlignment="1" applyProtection="1">
      <alignment horizontal="center" vertical="center"/>
    </xf>
    <xf numFmtId="0" fontId="89" fillId="33" borderId="48" xfId="0" applyFont="1" applyFill="1" applyBorder="1" applyAlignment="1" applyProtection="1">
      <alignment horizontal="center" vertical="center"/>
    </xf>
    <xf numFmtId="0" fontId="89" fillId="33" borderId="46" xfId="0" applyFont="1" applyFill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/>
    </xf>
    <xf numFmtId="0" fontId="0" fillId="25" borderId="11" xfId="0" applyFont="1" applyFill="1" applyBorder="1" applyAlignment="1" applyProtection="1">
      <alignment horizontal="center"/>
    </xf>
    <xf numFmtId="168" fontId="0" fillId="0" borderId="11" xfId="0" applyNumberFormat="1" applyFont="1" applyFill="1" applyBorder="1" applyAlignment="1" applyProtection="1">
      <alignment horizontal="left" vertical="center"/>
      <protection locked="0"/>
    </xf>
    <xf numFmtId="0" fontId="0" fillId="0" borderId="11" xfId="0" applyFont="1" applyFill="1" applyBorder="1" applyAlignment="1" applyProtection="1">
      <alignment horizontal="left" vertical="center"/>
      <protection locked="0"/>
    </xf>
    <xf numFmtId="0" fontId="0" fillId="22" borderId="11" xfId="0" applyFont="1" applyFill="1" applyBorder="1" applyAlignment="1" applyProtection="1">
      <alignment horizontal="center" vertical="center"/>
      <protection locked="0"/>
    </xf>
    <xf numFmtId="0" fontId="0" fillId="25" borderId="11" xfId="0" applyFont="1" applyFill="1" applyBorder="1" applyAlignment="1" applyProtection="1">
      <alignment horizontal="left" vertical="center"/>
      <protection locked="0"/>
    </xf>
    <xf numFmtId="183" fontId="0" fillId="0" borderId="11" xfId="0" applyNumberFormat="1" applyFont="1" applyFill="1" applyBorder="1" applyAlignment="1" applyProtection="1">
      <alignment horizontal="left" vertical="center"/>
      <protection locked="0"/>
    </xf>
    <xf numFmtId="0" fontId="0" fillId="0" borderId="11" xfId="0" applyNumberFormat="1" applyFont="1" applyFill="1" applyBorder="1" applyAlignment="1" applyProtection="1">
      <alignment horizontal="left" vertical="center"/>
      <protection locked="0"/>
    </xf>
    <xf numFmtId="183" fontId="0" fillId="56" borderId="11" xfId="0" applyNumberFormat="1" applyFill="1" applyBorder="1" applyAlignment="1" applyProtection="1">
      <alignment vertical="center"/>
      <protection locked="0"/>
    </xf>
    <xf numFmtId="49" fontId="0" fillId="0" borderId="11" xfId="0" applyNumberFormat="1" applyFont="1" applyFill="1" applyBorder="1" applyAlignment="1" applyProtection="1">
      <alignment horizontal="left" vertical="center"/>
      <protection locked="0"/>
    </xf>
    <xf numFmtId="49" fontId="0" fillId="0" borderId="11" xfId="0" applyNumberFormat="1" applyFont="1" applyFill="1" applyBorder="1" applyAlignment="1" applyProtection="1">
      <alignment horizontal="left" vertical="center"/>
      <protection locked="0" hidden="1"/>
    </xf>
    <xf numFmtId="0" fontId="0" fillId="22" borderId="16" xfId="0" applyFont="1" applyFill="1" applyBorder="1" applyAlignment="1" applyProtection="1">
      <alignment horizontal="center" vertical="center"/>
      <protection locked="0"/>
    </xf>
    <xf numFmtId="0" fontId="0" fillId="22" borderId="50" xfId="0" applyFont="1" applyFill="1" applyBorder="1" applyAlignment="1" applyProtection="1">
      <alignment horizontal="center" vertical="center"/>
      <protection locked="0"/>
    </xf>
    <xf numFmtId="0" fontId="0" fillId="22" borderId="50" xfId="0" applyFill="1" applyBorder="1" applyAlignment="1" applyProtection="1">
      <alignment horizontal="center" vertical="center"/>
      <protection locked="0"/>
    </xf>
    <xf numFmtId="191" fontId="0" fillId="57" borderId="29" xfId="0" applyNumberFormat="1" applyFont="1" applyFill="1" applyBorder="1" applyAlignment="1" applyProtection="1">
      <alignment horizontal="center" vertical="center"/>
    </xf>
    <xf numFmtId="192" fontId="0" fillId="57" borderId="29" xfId="0" applyNumberFormat="1" applyFont="1" applyFill="1" applyBorder="1" applyAlignment="1" applyProtection="1">
      <alignment horizontal="center" vertical="center"/>
    </xf>
    <xf numFmtId="192" fontId="0" fillId="57" borderId="19" xfId="0" applyNumberFormat="1" applyFont="1" applyFill="1" applyBorder="1" applyAlignment="1" applyProtection="1">
      <alignment horizontal="center" vertical="center"/>
    </xf>
    <xf numFmtId="0" fontId="85" fillId="0" borderId="0" xfId="0" applyFont="1" applyProtection="1"/>
    <xf numFmtId="0" fontId="83" fillId="0" borderId="0" xfId="0" applyFont="1" applyProtection="1"/>
    <xf numFmtId="0" fontId="91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92" fillId="0" borderId="0" xfId="0" applyFont="1" applyFill="1" applyProtection="1"/>
    <xf numFmtId="0" fontId="0" fillId="0" borderId="0" xfId="0" applyFont="1" applyFill="1" applyProtection="1"/>
    <xf numFmtId="0" fontId="87" fillId="0" borderId="0" xfId="0" applyFont="1" applyAlignment="1" applyProtection="1">
      <alignment horizontal="center"/>
    </xf>
    <xf numFmtId="0" fontId="84" fillId="58" borderId="11" xfId="0" applyFont="1" applyFill="1" applyBorder="1" applyAlignment="1" applyProtection="1">
      <alignment horizontal="center" vertical="center" wrapText="1"/>
    </xf>
    <xf numFmtId="0" fontId="84" fillId="58" borderId="11" xfId="0" applyFont="1" applyFill="1" applyBorder="1" applyAlignment="1" applyProtection="1">
      <alignment horizontal="center" vertical="center"/>
    </xf>
    <xf numFmtId="189" fontId="85" fillId="58" borderId="11" xfId="0" applyNumberFormat="1" applyFont="1" applyFill="1" applyBorder="1" applyAlignment="1" applyProtection="1">
      <alignment horizontal="center" vertical="center" wrapText="1" readingOrder="1"/>
    </xf>
    <xf numFmtId="0" fontId="0" fillId="55" borderId="11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1" xfId="0" applyBorder="1" applyAlignment="1" applyProtection="1">
      <alignment wrapText="1"/>
    </xf>
    <xf numFmtId="0" fontId="0" fillId="55" borderId="11" xfId="0" applyFont="1" applyFill="1" applyBorder="1" applyProtection="1"/>
    <xf numFmtId="168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wrapText="1"/>
    </xf>
    <xf numFmtId="0" fontId="0" fillId="0" borderId="11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88" fillId="58" borderId="11" xfId="0" applyNumberFormat="1" applyFont="1" applyFill="1" applyBorder="1" applyAlignment="1" applyProtection="1">
      <alignment horizontal="center" vertical="center" wrapText="1" readingOrder="1"/>
    </xf>
    <xf numFmtId="0" fontId="0" fillId="0" borderId="11" xfId="0" applyFont="1" applyBorder="1" applyAlignment="1" applyProtection="1"/>
    <xf numFmtId="0" fontId="0" fillId="0" borderId="0" xfId="0" applyFont="1" applyFill="1" applyBorder="1" applyProtection="1"/>
    <xf numFmtId="0" fontId="86" fillId="55" borderId="26" xfId="0" applyFont="1" applyFill="1" applyBorder="1" applyAlignment="1" applyProtection="1">
      <alignment wrapText="1"/>
    </xf>
    <xf numFmtId="0" fontId="0" fillId="55" borderId="51" xfId="0" applyFont="1" applyFill="1" applyBorder="1" applyProtection="1"/>
    <xf numFmtId="0" fontId="0" fillId="55" borderId="52" xfId="0" applyFont="1" applyFill="1" applyBorder="1" applyProtection="1"/>
    <xf numFmtId="0" fontId="84" fillId="55" borderId="53" xfId="0" applyFont="1" applyFill="1" applyBorder="1" applyProtection="1"/>
    <xf numFmtId="0" fontId="0" fillId="55" borderId="0" xfId="0" applyFont="1" applyFill="1" applyBorder="1" applyProtection="1"/>
    <xf numFmtId="0" fontId="0" fillId="55" borderId="54" xfId="0" applyFont="1" applyFill="1" applyBorder="1" applyProtection="1"/>
    <xf numFmtId="0" fontId="0" fillId="55" borderId="53" xfId="0" applyFont="1" applyFill="1" applyBorder="1" applyProtection="1"/>
    <xf numFmtId="0" fontId="0" fillId="55" borderId="0" xfId="0" applyFont="1" applyFill="1" applyBorder="1" applyAlignment="1" applyProtection="1">
      <alignment horizontal="center" vertical="center"/>
    </xf>
    <xf numFmtId="0" fontId="0" fillId="55" borderId="40" xfId="0" applyFont="1" applyFill="1" applyBorder="1" applyProtection="1"/>
    <xf numFmtId="0" fontId="0" fillId="55" borderId="55" xfId="0" applyFont="1" applyFill="1" applyBorder="1" applyAlignment="1" applyProtection="1">
      <alignment horizontal="center" vertical="center"/>
    </xf>
    <xf numFmtId="168" fontId="0" fillId="55" borderId="55" xfId="0" applyNumberFormat="1" applyFont="1" applyFill="1" applyBorder="1" applyAlignment="1" applyProtection="1">
      <alignment horizontal="center"/>
    </xf>
    <xf numFmtId="0" fontId="0" fillId="55" borderId="55" xfId="0" applyFont="1" applyFill="1" applyBorder="1" applyAlignment="1" applyProtection="1">
      <alignment horizontal="center"/>
    </xf>
    <xf numFmtId="0" fontId="0" fillId="55" borderId="55" xfId="0" applyFont="1" applyFill="1" applyBorder="1" applyProtection="1"/>
    <xf numFmtId="0" fontId="0" fillId="55" borderId="56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85" fillId="0" borderId="0" xfId="0" applyFont="1" applyProtection="1">
      <protection hidden="1"/>
    </xf>
    <xf numFmtId="188" fontId="85" fillId="0" borderId="0" xfId="0" applyNumberFormat="1" applyFont="1" applyProtection="1">
      <protection hidden="1"/>
    </xf>
    <xf numFmtId="0" fontId="85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93" fillId="0" borderId="0" xfId="0" applyFont="1" applyProtection="1"/>
    <xf numFmtId="0" fontId="0" fillId="0" borderId="0" xfId="0" applyAlignment="1" applyProtection="1">
      <alignment horizontal="center"/>
    </xf>
    <xf numFmtId="0" fontId="0" fillId="55" borderId="57" xfId="0" applyFill="1" applyBorder="1" applyAlignment="1" applyProtection="1">
      <alignment horizontal="center" vertical="center"/>
    </xf>
    <xf numFmtId="0" fontId="3" fillId="55" borderId="37" xfId="3" applyFont="1" applyFill="1" applyBorder="1" applyAlignment="1" applyProtection="1">
      <alignment horizontal="center" vertical="center" wrapText="1"/>
    </xf>
    <xf numFmtId="0" fontId="3" fillId="55" borderId="11" xfId="3" applyFont="1" applyFill="1" applyBorder="1" applyAlignment="1" applyProtection="1">
      <alignment horizontal="center" vertical="center" wrapText="1"/>
    </xf>
    <xf numFmtId="0" fontId="0" fillId="59" borderId="53" xfId="0" applyFill="1" applyBorder="1" applyAlignment="1" applyProtection="1">
      <alignment horizontal="center" vertical="center"/>
    </xf>
    <xf numFmtId="178" fontId="67" fillId="59" borderId="0" xfId="1" applyNumberFormat="1" applyFont="1" applyFill="1" applyBorder="1" applyAlignment="1" applyProtection="1">
      <alignment horizontal="center" vertical="center"/>
    </xf>
    <xf numFmtId="165" fontId="4" fillId="59" borderId="0" xfId="3" applyNumberFormat="1" applyFont="1" applyFill="1" applyBorder="1" applyAlignment="1" applyProtection="1">
      <alignment horizontal="center" vertical="center"/>
    </xf>
    <xf numFmtId="178" fontId="67" fillId="59" borderId="54" xfId="1" applyNumberFormat="1" applyFont="1" applyFill="1" applyBorder="1" applyAlignment="1" applyProtection="1">
      <alignment horizontal="center" vertical="center"/>
    </xf>
    <xf numFmtId="0" fontId="0" fillId="58" borderId="58" xfId="0" applyFill="1" applyBorder="1" applyProtection="1"/>
    <xf numFmtId="0" fontId="0" fillId="58" borderId="53" xfId="0" applyFill="1" applyBorder="1" applyProtection="1"/>
    <xf numFmtId="180" fontId="67" fillId="0" borderId="0" xfId="1" applyNumberFormat="1" applyFont="1" applyBorder="1" applyAlignment="1" applyProtection="1">
      <alignment horizontal="center"/>
    </xf>
    <xf numFmtId="181" fontId="67" fillId="0" borderId="0" xfId="1" applyNumberFormat="1" applyFont="1" applyBorder="1" applyProtection="1"/>
    <xf numFmtId="181" fontId="67" fillId="0" borderId="54" xfId="1" applyNumberFormat="1" applyFont="1" applyBorder="1" applyProtection="1"/>
    <xf numFmtId="0" fontId="0" fillId="58" borderId="59" xfId="0" applyFill="1" applyBorder="1" applyProtection="1"/>
    <xf numFmtId="0" fontId="0" fillId="0" borderId="55" xfId="0" applyBorder="1" applyProtection="1"/>
    <xf numFmtId="0" fontId="0" fillId="58" borderId="60" xfId="0" applyFill="1" applyBorder="1" applyProtection="1"/>
    <xf numFmtId="0" fontId="0" fillId="58" borderId="40" xfId="0" applyFill="1" applyBorder="1" applyProtection="1"/>
    <xf numFmtId="0" fontId="0" fillId="0" borderId="0" xfId="0" applyFill="1" applyBorder="1" applyProtection="1"/>
    <xf numFmtId="0" fontId="3" fillId="0" borderId="0" xfId="3" applyAlignment="1" applyProtection="1">
      <alignment vertical="center"/>
    </xf>
    <xf numFmtId="0" fontId="3" fillId="0" borderId="0" xfId="3" applyFont="1" applyBorder="1" applyAlignment="1" applyProtection="1">
      <alignment vertical="center"/>
    </xf>
    <xf numFmtId="0" fontId="3" fillId="0" borderId="44" xfId="3" applyFont="1" applyBorder="1" applyAlignment="1" applyProtection="1">
      <alignment vertical="center"/>
    </xf>
    <xf numFmtId="0" fontId="3" fillId="0" borderId="46" xfId="3" applyFont="1" applyBorder="1" applyAlignment="1" applyProtection="1">
      <alignment vertical="center"/>
    </xf>
    <xf numFmtId="0" fontId="3" fillId="0" borderId="11" xfId="3" applyFont="1" applyBorder="1" applyAlignment="1" applyProtection="1">
      <alignment vertical="center"/>
    </xf>
    <xf numFmtId="0" fontId="0" fillId="0" borderId="11" xfId="0" applyBorder="1" applyProtection="1"/>
    <xf numFmtId="0" fontId="3" fillId="0" borderId="61" xfId="3" applyFont="1" applyBorder="1" applyAlignment="1" applyProtection="1">
      <alignment vertical="center"/>
    </xf>
    <xf numFmtId="0" fontId="3" fillId="0" borderId="34" xfId="3" applyFont="1" applyBorder="1" applyAlignment="1" applyProtection="1">
      <alignment vertical="center"/>
    </xf>
    <xf numFmtId="0" fontId="3" fillId="0" borderId="11" xfId="3" applyFont="1" applyBorder="1" applyAlignment="1" applyProtection="1">
      <alignment horizontal="center" vertical="center"/>
    </xf>
    <xf numFmtId="0" fontId="3" fillId="0" borderId="35" xfId="3" applyFont="1" applyBorder="1" applyAlignment="1" applyProtection="1">
      <alignment horizontal="center" vertical="center"/>
    </xf>
    <xf numFmtId="0" fontId="3" fillId="0" borderId="61" xfId="3" applyFont="1" applyBorder="1" applyAlignment="1" applyProtection="1">
      <alignment horizontal="center" vertical="center"/>
    </xf>
    <xf numFmtId="0" fontId="3" fillId="58" borderId="11" xfId="3" applyFont="1" applyFill="1" applyBorder="1" applyAlignment="1" applyProtection="1">
      <alignment horizontal="center" vertical="center"/>
    </xf>
    <xf numFmtId="0" fontId="3" fillId="58" borderId="11" xfId="3" applyFont="1" applyFill="1" applyBorder="1" applyAlignment="1" applyProtection="1">
      <alignment horizontal="center" vertical="center" wrapText="1"/>
    </xf>
    <xf numFmtId="0" fontId="3" fillId="0" borderId="34" xfId="3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3" fillId="0" borderId="11" xfId="3" quotePrefix="1" applyFont="1" applyBorder="1" applyAlignment="1" applyProtection="1">
      <alignment horizontal="center" vertical="center"/>
    </xf>
    <xf numFmtId="0" fontId="3" fillId="21" borderId="11" xfId="3" applyFont="1" applyFill="1" applyBorder="1" applyAlignment="1" applyProtection="1">
      <alignment horizontal="justify" vertical="center"/>
    </xf>
    <xf numFmtId="171" fontId="3" fillId="0" borderId="11" xfId="3" applyNumberFormat="1" applyFont="1" applyBorder="1" applyAlignment="1" applyProtection="1">
      <alignment vertical="center"/>
    </xf>
    <xf numFmtId="171" fontId="3" fillId="0" borderId="11" xfId="3" applyNumberFormat="1" applyFont="1" applyBorder="1" applyAlignment="1" applyProtection="1">
      <alignment horizontal="center" vertical="center"/>
    </xf>
    <xf numFmtId="170" fontId="3" fillId="0" borderId="11" xfId="3" applyNumberFormat="1" applyFont="1" applyBorder="1" applyAlignment="1" applyProtection="1">
      <alignment horizontal="center" vertical="center"/>
    </xf>
    <xf numFmtId="0" fontId="3" fillId="17" borderId="11" xfId="3" applyFont="1" applyFill="1" applyBorder="1" applyAlignment="1" applyProtection="1">
      <alignment horizontal="justify" vertical="center"/>
    </xf>
    <xf numFmtId="0" fontId="3" fillId="0" borderId="0" xfId="3" applyFont="1" applyBorder="1" applyAlignment="1" applyProtection="1">
      <alignment horizontal="center" vertical="center"/>
    </xf>
    <xf numFmtId="0" fontId="3" fillId="0" borderId="0" xfId="3" applyFont="1" applyAlignment="1" applyProtection="1">
      <alignment vertical="center"/>
    </xf>
    <xf numFmtId="171" fontId="3" fillId="0" borderId="0" xfId="3" applyNumberFormat="1" applyFont="1" applyBorder="1" applyAlignment="1" applyProtection="1">
      <alignment vertical="center"/>
    </xf>
    <xf numFmtId="0" fontId="3" fillId="60" borderId="11" xfId="3" applyFont="1" applyFill="1" applyBorder="1" applyAlignment="1" applyProtection="1">
      <alignment vertical="center" wrapText="1"/>
    </xf>
    <xf numFmtId="0" fontId="3" fillId="33" borderId="11" xfId="3" applyFont="1" applyFill="1" applyBorder="1" applyAlignment="1" applyProtection="1">
      <alignment horizontal="justify" vertical="center"/>
    </xf>
    <xf numFmtId="0" fontId="3" fillId="27" borderId="11" xfId="3" applyFont="1" applyFill="1" applyBorder="1" applyAlignment="1" applyProtection="1">
      <alignment horizontal="justify" vertical="center"/>
    </xf>
    <xf numFmtId="0" fontId="3" fillId="55" borderId="0" xfId="3" applyFont="1" applyFill="1" applyBorder="1" applyAlignment="1" applyProtection="1">
      <alignment vertical="center"/>
    </xf>
    <xf numFmtId="1" fontId="85" fillId="0" borderId="0" xfId="0" applyNumberFormat="1" applyFont="1" applyProtection="1">
      <protection hidden="1"/>
    </xf>
    <xf numFmtId="0" fontId="41" fillId="0" borderId="0" xfId="0" applyFont="1" applyAlignment="1" applyProtection="1">
      <alignment horizontal="center" vertical="center" wrapText="1"/>
    </xf>
    <xf numFmtId="0" fontId="0" fillId="56" borderId="57" xfId="0" applyFont="1" applyFill="1" applyBorder="1" applyAlignment="1" applyProtection="1">
      <alignment horizontal="right"/>
      <protection locked="0"/>
    </xf>
    <xf numFmtId="0" fontId="0" fillId="56" borderId="37" xfId="0" applyFont="1" applyFill="1" applyBorder="1" applyProtection="1">
      <protection locked="0"/>
    </xf>
    <xf numFmtId="0" fontId="88" fillId="0" borderId="0" xfId="0" applyFont="1"/>
    <xf numFmtId="0" fontId="85" fillId="0" borderId="0" xfId="0" applyFont="1" applyAlignment="1">
      <alignment horizontal="center" vertical="center"/>
    </xf>
    <xf numFmtId="0" fontId="85" fillId="0" borderId="0" xfId="0" applyFont="1" applyFill="1" applyAlignment="1" applyProtection="1">
      <alignment horizontal="center" vertical="center"/>
      <protection hidden="1"/>
    </xf>
    <xf numFmtId="0" fontId="85" fillId="25" borderId="0" xfId="0" applyFont="1" applyFill="1" applyProtection="1">
      <protection hidden="1"/>
    </xf>
    <xf numFmtId="0" fontId="85" fillId="25" borderId="0" xfId="0" applyFont="1" applyFill="1"/>
    <xf numFmtId="0" fontId="85" fillId="25" borderId="0" xfId="0" applyFont="1" applyFill="1" applyAlignment="1" applyProtection="1">
      <alignment horizontal="center"/>
      <protection hidden="1"/>
    </xf>
    <xf numFmtId="0" fontId="85" fillId="25" borderId="0" xfId="0" quotePrefix="1" applyFont="1" applyFill="1" applyProtection="1">
      <protection hidden="1"/>
    </xf>
    <xf numFmtId="0" fontId="85" fillId="0" borderId="0" xfId="0" applyFont="1" applyFill="1" applyAlignment="1" applyProtection="1">
      <alignment horizontal="left"/>
      <protection hidden="1"/>
    </xf>
    <xf numFmtId="0" fontId="88" fillId="55" borderId="43" xfId="3" applyFont="1" applyFill="1" applyBorder="1" applyAlignment="1" applyProtection="1">
      <alignment horizontal="center" vertical="center" wrapText="1"/>
    </xf>
    <xf numFmtId="191" fontId="0" fillId="5" borderId="0" xfId="0" applyNumberFormat="1" applyFont="1" applyFill="1" applyBorder="1" applyAlignment="1" applyProtection="1">
      <alignment horizontal="center" vertical="center"/>
      <protection locked="0"/>
    </xf>
    <xf numFmtId="192" fontId="0" fillId="5" borderId="0" xfId="0" applyNumberFormat="1" applyFont="1" applyFill="1" applyBorder="1" applyAlignment="1" applyProtection="1">
      <alignment horizontal="center" vertical="center"/>
      <protection locked="0"/>
    </xf>
    <xf numFmtId="192" fontId="0" fillId="5" borderId="62" xfId="0" applyNumberFormat="1" applyFont="1" applyFill="1" applyBorder="1" applyAlignment="1" applyProtection="1">
      <alignment horizontal="center" vertical="center"/>
      <protection locked="0"/>
    </xf>
    <xf numFmtId="184" fontId="0" fillId="5" borderId="0" xfId="0" applyNumberFormat="1" applyFont="1" applyFill="1" applyBorder="1" applyAlignment="1" applyProtection="1">
      <alignment horizontal="center" vertical="center"/>
      <protection locked="0"/>
    </xf>
    <xf numFmtId="166" fontId="0" fillId="5" borderId="0" xfId="0" applyNumberFormat="1" applyFont="1" applyFill="1" applyBorder="1" applyAlignment="1" applyProtection="1">
      <alignment horizontal="center" vertical="center"/>
      <protection locked="0"/>
    </xf>
    <xf numFmtId="166" fontId="0" fillId="5" borderId="62" xfId="0" applyNumberFormat="1" applyFont="1" applyFill="1" applyBorder="1" applyAlignment="1" applyProtection="1">
      <alignment horizontal="center" vertical="center"/>
      <protection locked="0"/>
    </xf>
    <xf numFmtId="195" fontId="0" fillId="0" borderId="11" xfId="0" applyNumberFormat="1" applyFont="1" applyFill="1" applyBorder="1" applyAlignment="1" applyProtection="1">
      <alignment horizontal="left" vertical="center"/>
    </xf>
    <xf numFmtId="195" fontId="0" fillId="0" borderId="11" xfId="0" applyNumberFormat="1" applyFont="1" applyFill="1" applyBorder="1" applyAlignment="1" applyProtection="1">
      <alignment horizontal="left" vertical="center"/>
      <protection locked="0"/>
    </xf>
    <xf numFmtId="195" fontId="0" fillId="0" borderId="11" xfId="0" applyNumberFormat="1" applyFont="1" applyFill="1" applyBorder="1" applyAlignment="1" applyProtection="1">
      <alignment horizontal="center" vertical="center"/>
    </xf>
    <xf numFmtId="168" fontId="0" fillId="0" borderId="11" xfId="0" applyNumberFormat="1" applyFont="1" applyFill="1" applyBorder="1" applyAlignment="1" applyProtection="1">
      <alignment horizontal="center" vertical="center"/>
    </xf>
    <xf numFmtId="195" fontId="0" fillId="0" borderId="11" xfId="0" applyNumberFormat="1" applyFont="1" applyFill="1" applyBorder="1" applyAlignment="1" applyProtection="1">
      <alignment horizontal="center" vertical="center"/>
      <protection locked="0"/>
    </xf>
    <xf numFmtId="168" fontId="0" fillId="0" borderId="11" xfId="0" applyNumberFormat="1" applyFont="1" applyFill="1" applyBorder="1" applyAlignment="1" applyProtection="1">
      <alignment horizontal="center" vertical="center"/>
      <protection locked="0"/>
    </xf>
    <xf numFmtId="195" fontId="0" fillId="0" borderId="11" xfId="0" applyNumberFormat="1" applyFont="1" applyBorder="1" applyAlignment="1" applyProtection="1">
      <alignment horizontal="center" vertical="center"/>
    </xf>
    <xf numFmtId="195" fontId="0" fillId="61" borderId="0" xfId="0" applyNumberFormat="1" applyFont="1" applyFill="1" applyBorder="1" applyAlignment="1" applyProtection="1">
      <alignment horizontal="center"/>
    </xf>
    <xf numFmtId="192" fontId="0" fillId="0" borderId="11" xfId="0" applyNumberFormat="1" applyFont="1" applyFill="1" applyBorder="1" applyAlignment="1" applyProtection="1">
      <alignment horizontal="left" vertical="center"/>
      <protection locked="0"/>
    </xf>
    <xf numFmtId="0" fontId="85" fillId="22" borderId="0" xfId="0" applyNumberFormat="1" applyFont="1" applyFill="1" applyProtection="1">
      <protection hidden="1"/>
    </xf>
    <xf numFmtId="0" fontId="88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8" fontId="0" fillId="62" borderId="18" xfId="0" applyNumberFormat="1" applyFont="1" applyFill="1" applyBorder="1" applyAlignment="1" applyProtection="1">
      <alignment horizontal="center" vertical="center"/>
    </xf>
    <xf numFmtId="168" fontId="0" fillId="22" borderId="63" xfId="0" applyNumberFormat="1" applyFont="1" applyFill="1" applyBorder="1" applyAlignment="1" applyProtection="1">
      <alignment horizontal="center" vertical="center"/>
      <protection locked="0"/>
    </xf>
    <xf numFmtId="0" fontId="0" fillId="62" borderId="29" xfId="0" applyFont="1" applyFill="1" applyBorder="1" applyAlignment="1" applyProtection="1">
      <alignment vertical="center"/>
    </xf>
    <xf numFmtId="0" fontId="94" fillId="55" borderId="43" xfId="3" applyFont="1" applyFill="1" applyBorder="1" applyAlignment="1" applyProtection="1">
      <alignment horizontal="center" vertical="center" wrapText="1"/>
    </xf>
    <xf numFmtId="0" fontId="0" fillId="57" borderId="23" xfId="0" applyFont="1" applyFill="1" applyBorder="1" applyAlignment="1" applyProtection="1">
      <alignment horizontal="center" vertical="center"/>
    </xf>
    <xf numFmtId="0" fontId="0" fillId="5" borderId="62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87" fillId="63" borderId="11" xfId="0" applyNumberFormat="1" applyFont="1" applyFill="1" applyBorder="1" applyAlignment="1" applyProtection="1">
      <alignment horizontal="center"/>
      <protection locked="0"/>
    </xf>
    <xf numFmtId="0" fontId="87" fillId="0" borderId="0" xfId="0" applyFont="1" applyFill="1" applyBorder="1" applyAlignment="1" applyProtection="1">
      <alignment horizontal="center"/>
    </xf>
    <xf numFmtId="0" fontId="85" fillId="5" borderId="64" xfId="0" applyFont="1" applyFill="1" applyBorder="1" applyAlignment="1" applyProtection="1">
      <alignment horizontal="center" vertical="center"/>
      <protection locked="0"/>
    </xf>
    <xf numFmtId="0" fontId="85" fillId="5" borderId="37" xfId="0" applyFont="1" applyFill="1" applyBorder="1" applyAlignment="1" applyProtection="1">
      <alignment horizontal="center" vertical="center"/>
      <protection locked="0"/>
    </xf>
    <xf numFmtId="0" fontId="85" fillId="5" borderId="41" xfId="0" applyFont="1" applyFill="1" applyBorder="1" applyAlignment="1" applyProtection="1">
      <alignment horizontal="center" vertical="center"/>
      <protection locked="0"/>
    </xf>
    <xf numFmtId="0" fontId="88" fillId="0" borderId="65" xfId="3" applyFont="1" applyBorder="1" applyAlignment="1" applyProtection="1">
      <alignment horizontal="center"/>
    </xf>
    <xf numFmtId="0" fontId="88" fillId="0" borderId="66" xfId="3" applyFont="1" applyBorder="1" applyAlignment="1" applyProtection="1">
      <alignment horizontal="center"/>
    </xf>
    <xf numFmtId="0" fontId="88" fillId="0" borderId="67" xfId="3" applyFont="1" applyBorder="1" applyAlignment="1" applyProtection="1">
      <alignment horizontal="center"/>
    </xf>
    <xf numFmtId="179" fontId="67" fillId="0" borderId="0" xfId="67" applyNumberFormat="1" applyFont="1" applyBorder="1" applyProtection="1"/>
    <xf numFmtId="179" fontId="67" fillId="0" borderId="0" xfId="67" applyNumberFormat="1" applyFont="1" applyBorder="1" applyAlignment="1" applyProtection="1">
      <alignment vertical="center"/>
    </xf>
    <xf numFmtId="180" fontId="67" fillId="0" borderId="0" xfId="67" applyNumberFormat="1" applyFont="1" applyBorder="1" applyAlignment="1" applyProtection="1">
      <alignment horizontal="center"/>
    </xf>
    <xf numFmtId="181" fontId="67" fillId="0" borderId="0" xfId="67" applyNumberFormat="1" applyFont="1" applyBorder="1" applyProtection="1"/>
    <xf numFmtId="181" fontId="67" fillId="0" borderId="54" xfId="67" applyNumberFormat="1" applyFont="1" applyBorder="1" applyProtection="1"/>
    <xf numFmtId="179" fontId="85" fillId="32" borderId="0" xfId="67" applyNumberFormat="1" applyFont="1" applyFill="1" applyBorder="1" applyProtection="1"/>
    <xf numFmtId="180" fontId="85" fillId="32" borderId="0" xfId="67" applyNumberFormat="1" applyFont="1" applyFill="1" applyBorder="1" applyAlignment="1" applyProtection="1">
      <alignment horizontal="center"/>
    </xf>
    <xf numFmtId="181" fontId="85" fillId="32" borderId="0" xfId="67" applyNumberFormat="1" applyFont="1" applyFill="1" applyBorder="1" applyProtection="1"/>
    <xf numFmtId="181" fontId="85" fillId="32" borderId="54" xfId="67" applyNumberFormat="1" applyFont="1" applyFill="1" applyBorder="1" applyProtection="1"/>
    <xf numFmtId="179" fontId="85" fillId="64" borderId="0" xfId="67" applyNumberFormat="1" applyFont="1" applyFill="1" applyBorder="1" applyProtection="1"/>
    <xf numFmtId="180" fontId="85" fillId="64" borderId="0" xfId="67" applyNumberFormat="1" applyFont="1" applyFill="1" applyBorder="1" applyAlignment="1" applyProtection="1">
      <alignment horizontal="center"/>
    </xf>
    <xf numFmtId="181" fontId="85" fillId="64" borderId="0" xfId="67" applyNumberFormat="1" applyFont="1" applyFill="1" applyBorder="1" applyProtection="1"/>
    <xf numFmtId="181" fontId="85" fillId="64" borderId="54" xfId="67" applyNumberFormat="1" applyFont="1" applyFill="1" applyBorder="1" applyProtection="1"/>
    <xf numFmtId="179" fontId="67" fillId="32" borderId="0" xfId="67" applyNumberFormat="1" applyFont="1" applyFill="1" applyBorder="1" applyProtection="1"/>
    <xf numFmtId="180" fontId="67" fillId="32" borderId="0" xfId="67" applyNumberFormat="1" applyFont="1" applyFill="1" applyBorder="1" applyAlignment="1" applyProtection="1">
      <alignment horizontal="center"/>
    </xf>
    <xf numFmtId="181" fontId="67" fillId="32" borderId="0" xfId="67" applyNumberFormat="1" applyFont="1" applyFill="1" applyBorder="1" applyProtection="1"/>
    <xf numFmtId="181" fontId="67" fillId="32" borderId="54" xfId="67" applyNumberFormat="1" applyFont="1" applyFill="1" applyBorder="1" applyProtection="1"/>
    <xf numFmtId="179" fontId="85" fillId="64" borderId="55" xfId="67" applyNumberFormat="1" applyFont="1" applyFill="1" applyBorder="1" applyProtection="1"/>
    <xf numFmtId="180" fontId="85" fillId="64" borderId="55" xfId="67" applyNumberFormat="1" applyFont="1" applyFill="1" applyBorder="1" applyAlignment="1" applyProtection="1">
      <alignment horizontal="center"/>
    </xf>
    <xf numFmtId="181" fontId="85" fillId="64" borderId="55" xfId="67" applyNumberFormat="1" applyFont="1" applyFill="1" applyBorder="1" applyProtection="1"/>
    <xf numFmtId="181" fontId="85" fillId="64" borderId="56" xfId="67" applyNumberFormat="1" applyFont="1" applyFill="1" applyBorder="1" applyProtection="1"/>
    <xf numFmtId="0" fontId="0" fillId="55" borderId="11" xfId="0" applyFill="1" applyBorder="1" applyAlignment="1">
      <alignment horizontal="center"/>
    </xf>
    <xf numFmtId="1" fontId="85" fillId="0" borderId="0" xfId="3" applyNumberFormat="1" applyFont="1" applyFill="1" applyAlignment="1" applyProtection="1">
      <alignment horizontal="left"/>
      <protection hidden="1"/>
    </xf>
    <xf numFmtId="1" fontId="85" fillId="0" borderId="0" xfId="3" applyNumberFormat="1" applyFont="1" applyFill="1" applyAlignment="1" applyProtection="1">
      <protection hidden="1"/>
    </xf>
    <xf numFmtId="0" fontId="85" fillId="0" borderId="0" xfId="3" applyFont="1" applyFill="1" applyAlignment="1" applyProtection="1">
      <protection hidden="1"/>
    </xf>
    <xf numFmtId="49" fontId="0" fillId="56" borderId="11" xfId="0" applyNumberFormat="1" applyFont="1" applyFill="1" applyBorder="1" applyAlignment="1" applyProtection="1">
      <alignment horizontal="center"/>
      <protection locked="0"/>
    </xf>
    <xf numFmtId="0" fontId="95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85" fillId="58" borderId="53" xfId="0" applyFont="1" applyFill="1" applyBorder="1" applyProtection="1"/>
    <xf numFmtId="194" fontId="0" fillId="57" borderId="68" xfId="0" applyNumberFormat="1" applyFont="1" applyFill="1" applyBorder="1" applyAlignment="1" applyProtection="1">
      <alignment horizontal="center" vertical="center"/>
    </xf>
    <xf numFmtId="193" fontId="0" fillId="57" borderId="18" xfId="0" applyNumberFormat="1" applyFont="1" applyFill="1" applyBorder="1" applyAlignment="1" applyProtection="1">
      <alignment horizontal="center" vertical="center"/>
    </xf>
    <xf numFmtId="169" fontId="0" fillId="5" borderId="69" xfId="0" applyNumberFormat="1" applyFont="1" applyFill="1" applyBorder="1" applyAlignment="1" applyProtection="1">
      <alignment horizontal="center" vertical="center"/>
      <protection locked="0"/>
    </xf>
    <xf numFmtId="193" fontId="0" fillId="5" borderId="63" xfId="0" applyNumberFormat="1" applyFont="1" applyFill="1" applyBorder="1" applyAlignment="1" applyProtection="1">
      <alignment horizontal="center" vertical="center"/>
      <protection locked="0"/>
    </xf>
    <xf numFmtId="184" fontId="0" fillId="5" borderId="63" xfId="0" applyNumberFormat="1" applyFont="1" applyFill="1" applyBorder="1" applyAlignment="1" applyProtection="1">
      <alignment vertical="center"/>
      <protection locked="0"/>
    </xf>
    <xf numFmtId="0" fontId="0" fillId="0" borderId="70" xfId="0" applyFont="1" applyFill="1" applyBorder="1" applyAlignment="1" applyProtection="1">
      <alignment horizontal="center" vertical="center"/>
    </xf>
    <xf numFmtId="0" fontId="0" fillId="0" borderId="71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88" fillId="0" borderId="17" xfId="3" applyFont="1" applyBorder="1" applyAlignment="1" applyProtection="1">
      <alignment horizontal="left" vertical="center"/>
    </xf>
    <xf numFmtId="0" fontId="88" fillId="0" borderId="29" xfId="3" applyFont="1" applyBorder="1" applyAlignment="1" applyProtection="1">
      <alignment horizontal="left" vertical="center"/>
    </xf>
    <xf numFmtId="0" fontId="88" fillId="0" borderId="19" xfId="3" applyFont="1" applyBorder="1" applyAlignment="1" applyProtection="1">
      <alignment horizontal="left" vertical="center"/>
    </xf>
    <xf numFmtId="0" fontId="0" fillId="0" borderId="29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 wrapText="1"/>
    </xf>
    <xf numFmtId="0" fontId="0" fillId="0" borderId="29" xfId="0" applyFont="1" applyBorder="1" applyAlignment="1" applyProtection="1">
      <alignment horizontal="center" vertical="center" wrapText="1"/>
    </xf>
    <xf numFmtId="0" fontId="3" fillId="0" borderId="43" xfId="3" applyFont="1" applyBorder="1" applyAlignment="1" applyProtection="1">
      <alignment horizontal="center" vertical="center" wrapText="1"/>
    </xf>
    <xf numFmtId="0" fontId="3" fillId="0" borderId="35" xfId="3" applyFont="1" applyBorder="1" applyAlignment="1" applyProtection="1">
      <alignment horizontal="center" vertical="center"/>
    </xf>
    <xf numFmtId="0" fontId="3" fillId="0" borderId="44" xfId="3" applyFont="1" applyBorder="1" applyAlignment="1" applyProtection="1">
      <alignment horizontal="center" vertical="center"/>
    </xf>
    <xf numFmtId="0" fontId="3" fillId="0" borderId="48" xfId="3" applyFont="1" applyBorder="1" applyAlignment="1" applyProtection="1">
      <alignment horizontal="center" vertical="center"/>
    </xf>
    <xf numFmtId="0" fontId="3" fillId="0" borderId="46" xfId="3" applyFont="1" applyBorder="1" applyAlignment="1" applyProtection="1">
      <alignment horizontal="center" vertical="center"/>
    </xf>
  </cellXfs>
  <cellStyles count="151">
    <cellStyle name="1." xfId="4" xr:uid="{AD431A1B-D168-4EAA-86A8-51BCC596C6E2}"/>
    <cellStyle name="20 % - Akzent1 2" xfId="5" xr:uid="{91A65550-2B4D-48E0-9B5B-CF5D6242118F}"/>
    <cellStyle name="20 % - Akzent1 2 2" xfId="6" xr:uid="{ADC82D13-EDA1-4545-A1A5-E8B65025D647}"/>
    <cellStyle name="20 % - Akzent1 3" xfId="7" xr:uid="{B7B7F6E3-81CC-4571-A750-D0A1015D499B}"/>
    <cellStyle name="20 % - Akzent2 2" xfId="8" xr:uid="{BF663D77-A434-4CF1-80B8-DB15593F9BE1}"/>
    <cellStyle name="20 % - Akzent2 2 2" xfId="9" xr:uid="{8848E7C3-D69E-413D-93BF-09D6B4E2C665}"/>
    <cellStyle name="20 % - Akzent2 3" xfId="10" xr:uid="{8C081DC3-A5D7-416F-AA5B-6D1B68F98213}"/>
    <cellStyle name="20 % - Akzent3 2" xfId="11" xr:uid="{A6DD4CB8-A751-4010-87E7-802F1624A887}"/>
    <cellStyle name="20 % - Akzent3 2 2" xfId="12" xr:uid="{17363DC5-821D-4D75-B808-A9491BBECA08}"/>
    <cellStyle name="20 % - Akzent3 3" xfId="13" xr:uid="{173D1DFF-6A9C-4E8F-B740-8C04C0DF8DC5}"/>
    <cellStyle name="20 % - Akzent4 2" xfId="14" xr:uid="{E9F4A940-E269-4B70-9AAA-389D93006889}"/>
    <cellStyle name="20 % - Akzent4 2 2" xfId="15" xr:uid="{D0824212-E3BB-4315-A906-BE230F1CFD2F}"/>
    <cellStyle name="20 % - Akzent4 3" xfId="16" xr:uid="{9427FB55-0612-4734-8C35-BE70415B2879}"/>
    <cellStyle name="20 % - Akzent5 2" xfId="17" xr:uid="{8379F934-C929-4EE2-A4A3-EB3A634E4ADD}"/>
    <cellStyle name="20 % - Akzent5 2 2" xfId="18" xr:uid="{7065F5EC-3E18-484B-8184-A52327CE594D}"/>
    <cellStyle name="20 % - Akzent5 3" xfId="19" xr:uid="{3F88233E-6AD2-45E3-B1BC-1D74E23A0A9F}"/>
    <cellStyle name="20 % - Akzent6 2" xfId="20" xr:uid="{539BEB7D-C8B1-45B7-8045-27E49A1C62CB}"/>
    <cellStyle name="20 % - Akzent6 2 2" xfId="21" xr:uid="{20C0AB23-50AA-4AF4-8B25-2C014BDFD83E}"/>
    <cellStyle name="20 % - Akzent6 3" xfId="22" xr:uid="{D273E1FA-DBA6-44E9-AEE1-6861CA5D3D49}"/>
    <cellStyle name="40 % - Akzent1 2" xfId="23" xr:uid="{55EF95F2-F702-40F5-884E-4C013DC40115}"/>
    <cellStyle name="40 % - Akzent1 2 2" xfId="24" xr:uid="{3F20AA76-011C-48DA-9FBE-5133B20211B6}"/>
    <cellStyle name="40 % - Akzent1 3" xfId="25" xr:uid="{5D66C24B-E33F-4D7B-A9C4-31A132D73AB0}"/>
    <cellStyle name="40 % - Akzent2 2" xfId="26" xr:uid="{50C46603-A293-46E0-9EB8-352AC7233C71}"/>
    <cellStyle name="40 % - Akzent2 2 2" xfId="27" xr:uid="{8132D330-818B-4768-AEAE-1A538517EA28}"/>
    <cellStyle name="40 % - Akzent2 3" xfId="28" xr:uid="{24E1ECF9-77AC-42E0-BFCD-DBF8156F6F61}"/>
    <cellStyle name="40 % - Akzent3 2" xfId="29" xr:uid="{805B392A-2B14-46BE-8D3D-B595FC019FC3}"/>
    <cellStyle name="40 % - Akzent3 2 2" xfId="30" xr:uid="{261109FE-182A-4DBA-9355-FFBBC14000AB}"/>
    <cellStyle name="40 % - Akzent3 3" xfId="31" xr:uid="{567B284E-6EFD-482C-B66C-9CDB3AAE5175}"/>
    <cellStyle name="40 % - Akzent4 2" xfId="32" xr:uid="{AC22F9FB-7FB9-47B9-A72D-817E81D492E3}"/>
    <cellStyle name="40 % - Akzent4 2 2" xfId="33" xr:uid="{3CD4ED7E-7816-4BE9-8ED9-754B5E5014FE}"/>
    <cellStyle name="40 % - Akzent4 3" xfId="34" xr:uid="{9C32716B-9D16-48D8-9C23-A5C139A8232E}"/>
    <cellStyle name="40 % - Akzent5 2" xfId="35" xr:uid="{A9AAA671-1EEE-49EA-BC90-8E33837AB861}"/>
    <cellStyle name="40 % - Akzent5 2 2" xfId="36" xr:uid="{D0C4A55D-64AD-4C00-97BC-42245F886143}"/>
    <cellStyle name="40 % - Akzent5 3" xfId="37" xr:uid="{FAF0987B-A695-45D5-91E0-39A3061F2C6A}"/>
    <cellStyle name="40 % - Akzent6 2" xfId="38" xr:uid="{A6DEC44A-1A02-458A-B3D0-4A634363F733}"/>
    <cellStyle name="40 % - Akzent6 2 2" xfId="39" xr:uid="{067EC214-CE67-45A9-A8EE-581E2AD3509A}"/>
    <cellStyle name="40 % - Akzent6 3" xfId="40" xr:uid="{7A618FC4-D2A6-4797-A10C-4944CFA650AC}"/>
    <cellStyle name="60 % - Akzent1 2" xfId="41" xr:uid="{10BBD501-39D5-4ED1-A7AD-B86E6ECA3819}"/>
    <cellStyle name="60 % - Akzent1 2 2" xfId="136" xr:uid="{689C1F2A-BE82-4308-9E87-75B60C363AF2}"/>
    <cellStyle name="60 % - Akzent2 2" xfId="42" xr:uid="{99AADD80-AFA1-42D8-B94D-B2CD54511047}"/>
    <cellStyle name="60 % - Akzent2 2 2" xfId="138" xr:uid="{DD1A41D1-808E-4D31-9DDF-E0CA600051C1}"/>
    <cellStyle name="60 % - Akzent3 2" xfId="43" xr:uid="{9CB14874-6488-470E-A3BE-BCF763887368}"/>
    <cellStyle name="60 % - Akzent3 2 2" xfId="140" xr:uid="{E4C26131-77CE-4A30-B712-D8D43BF8EA0A}"/>
    <cellStyle name="60 % - Akzent4 2" xfId="44" xr:uid="{83DE8E81-2854-44B4-B832-D77750F346B5}"/>
    <cellStyle name="60 % - Akzent4 2 2" xfId="142" xr:uid="{9513F1FB-0D5B-4E0F-A322-1B7EB9FFF750}"/>
    <cellStyle name="60 % - Akzent5 2" xfId="45" xr:uid="{37A9ED2A-D47B-4952-A5C7-1E7112F2A94E}"/>
    <cellStyle name="60 % - Akzent5 2 2" xfId="144" xr:uid="{70E0BD8E-CFBF-43AA-832F-7BCE1C71202A}"/>
    <cellStyle name="60 % - Akzent6 2" xfId="46" xr:uid="{6DA23332-59CE-4817-93F1-FB8E3EEA5990}"/>
    <cellStyle name="60 % - Akzent6 2 2" xfId="146" xr:uid="{F5D579EE-E16C-465D-832A-A9CCC6D009E1}"/>
    <cellStyle name="Akzent1 2" xfId="47" xr:uid="{2C0FB022-2022-4D8C-9615-FCA4F283DAE7}"/>
    <cellStyle name="Akzent1 2 2" xfId="135" xr:uid="{8D6E11F6-69B2-4429-AF56-5269D3C25810}"/>
    <cellStyle name="Akzent2 2" xfId="48" xr:uid="{8620117C-EE32-4EE2-B975-5A375AF35005}"/>
    <cellStyle name="Akzent2 2 2" xfId="137" xr:uid="{AB760415-3CDA-4EDD-86B2-D484D3685EC8}"/>
    <cellStyle name="Akzent3 2" xfId="49" xr:uid="{A1423727-94B0-4D0F-A6AF-5ECFCD3840DF}"/>
    <cellStyle name="Akzent3 2 2" xfId="139" xr:uid="{81C65FD8-FE1E-4E60-840E-A92445726DEC}"/>
    <cellStyle name="Akzent4 2" xfId="50" xr:uid="{0C161B0A-A509-4B9B-96E6-05064F29BE34}"/>
    <cellStyle name="Akzent4 2 2" xfId="141" xr:uid="{9E900D61-4025-4181-8BE3-FF06DD9F93FC}"/>
    <cellStyle name="Akzent5 2" xfId="51" xr:uid="{46DA9208-EECB-4818-9FA6-CB78137B4B19}"/>
    <cellStyle name="Akzent5 2 2" xfId="143" xr:uid="{0AA508F0-3F98-478A-87FE-6C6B6B1452FD}"/>
    <cellStyle name="Akzent6 2" xfId="52" xr:uid="{5CFD605C-52FF-41FE-8823-CF0C5056B7EC}"/>
    <cellStyle name="Akzent6 2 2" xfId="145" xr:uid="{CBAA231C-C122-4AF4-A04A-F995776B353E}"/>
    <cellStyle name="Ausgabe 2" xfId="53" xr:uid="{DF95DCB6-41CF-4107-A2CF-85415D269538}"/>
    <cellStyle name="Ausgabe 2 2" xfId="128" xr:uid="{B9F59914-EFD4-4C86-B899-454CCC03769A}"/>
    <cellStyle name="Berechnung 2" xfId="54" xr:uid="{CC122400-C070-43CB-86B4-3A667E5D8F07}"/>
    <cellStyle name="Berechnung 2 2" xfId="129" xr:uid="{493D10FB-8E37-4FE5-920E-B23ED28C2DDE}"/>
    <cellStyle name="Datum" xfId="55" xr:uid="{6D2B29B0-03A6-4FBC-8EEC-9FACA83D4091}"/>
    <cellStyle name="Datum [0]" xfId="56" xr:uid="{6594A109-292F-4828-8392-8E6029431002}"/>
    <cellStyle name="Eingabe 2" xfId="57" xr:uid="{CD0921FA-8E93-4B15-AA42-210952DD7E1C}"/>
    <cellStyle name="Eingabe 2 2" xfId="127" xr:uid="{D60E9519-98C3-462C-BD29-32391D96AE85}"/>
    <cellStyle name="Ergebnis 2" xfId="58" xr:uid="{F7B69B3A-26B6-4A25-B5AB-26534F31E2DF}"/>
    <cellStyle name="Ergebnis 2 2" xfId="134" xr:uid="{D9CF2936-D113-420C-A9FA-CA895AFB4C9E}"/>
    <cellStyle name="Erklärender Text 2" xfId="59" xr:uid="{94742AD0-2EEA-479D-A58A-773DDB7DB8CD}"/>
    <cellStyle name="Erklärender Text 2 2" xfId="133" xr:uid="{86B6D6EE-71AC-469F-912C-D4CD59ED2309}"/>
    <cellStyle name="Euro" xfId="60" xr:uid="{6E2D1127-936F-4810-8AAD-4CFBA1BFDD89}"/>
    <cellStyle name="Euro 2" xfId="109" xr:uid="{A212A115-2619-429F-B27E-B9EB30FC821A}"/>
    <cellStyle name="Fest" xfId="61" xr:uid="{7E7562FB-C04A-4310-BBDE-1DC5F04576A8}"/>
    <cellStyle name="Gut 2" xfId="62" xr:uid="{036CD3A8-4BF3-4B9D-8B65-0E53D2B35738}"/>
    <cellStyle name="Gut 2 2" xfId="124" xr:uid="{1D23193A-E9CF-4F43-AED6-28258B076CDC}"/>
    <cellStyle name="Helv 08" xfId="63" xr:uid="{81D75472-6F60-4F49-8ECE-65C6024743C1}"/>
    <cellStyle name="Helv 12 fett" xfId="64" xr:uid="{0AF54F3F-8433-4CFE-9D8D-0FAB1767DC54}"/>
    <cellStyle name="Helv 14 fett" xfId="65" xr:uid="{C9803E41-FA9D-40BB-B589-034989AD6D34}"/>
    <cellStyle name="Helv 18 fett" xfId="66" xr:uid="{D830AC5B-1BAD-4881-8BC2-79980467B9E1}"/>
    <cellStyle name="Komma" xfId="1" builtinId="3"/>
    <cellStyle name="Komma 2" xfId="67" xr:uid="{293124DB-DE3E-41A0-8204-0A733AA58EA9}"/>
    <cellStyle name="Komma 2 2" xfId="149" xr:uid="{366B96F2-E42B-4007-BE86-B6DC202CB8F8}"/>
    <cellStyle name="Komma 3" xfId="68" xr:uid="{BA37228C-D0C8-49D7-81AD-6A5F3E67D282}"/>
    <cellStyle name="Kopfzeile1" xfId="69" xr:uid="{AC5EBD07-94E7-44C8-81A1-AD461BD31B1C}"/>
    <cellStyle name="Kopfzeile2" xfId="70" xr:uid="{1CB96B12-5137-45F1-AFFE-CE07C790114A}"/>
    <cellStyle name="Link" xfId="150" builtinId="8"/>
    <cellStyle name="Neutral 2" xfId="71" xr:uid="{3E28939B-6FD1-4EC0-B6D5-B2E6BDE5907B}"/>
    <cellStyle name="Neutral 2 2" xfId="126" xr:uid="{A5275091-9A11-4EF7-B3BF-C11A98A1AA8A}"/>
    <cellStyle name="Notiz 2" xfId="72" xr:uid="{728DCE84-2044-4333-B07C-422C8ABBB2AC}"/>
    <cellStyle name="Notiz 2 2" xfId="73" xr:uid="{BB31AAA8-AD79-4C68-9691-10C9EE216137}"/>
    <cellStyle name="Notiz 2 3" xfId="74" xr:uid="{7D0FB62D-E03B-4FF0-A9D6-A4C8EA9585BD}"/>
    <cellStyle name="Notiz 3" xfId="75" xr:uid="{5562E7D8-E8E0-4A21-93D3-91EEC83C95C8}"/>
    <cellStyle name="Notiz 4" xfId="76" xr:uid="{6C7B81B2-1F6C-473E-A59D-56857D5A2A59}"/>
    <cellStyle name="Prozent 2" xfId="77" xr:uid="{D3E85A40-9938-47CF-80BB-5611DB1A0110}"/>
    <cellStyle name="Prozent 2 2" xfId="110" xr:uid="{899FB7ED-4312-462D-A8F8-B3AD894BD580}"/>
    <cellStyle name="Prozent 3" xfId="78" xr:uid="{165C512E-5A67-4A87-8B10-DDF57BB0AD41}"/>
    <cellStyle name="Prozent[1]" xfId="79" xr:uid="{652B582B-EEB4-4043-BCE6-5C9243D16AAD}"/>
    <cellStyle name="Prozent[2]" xfId="80" xr:uid="{E8017214-2E85-48C8-8897-B83EC060CF2B}"/>
    <cellStyle name="Schattiert" xfId="81" xr:uid="{B36BD679-72A9-4019-BE1E-BE296D487916}"/>
    <cellStyle name="Schlecht 2" xfId="82" xr:uid="{F687212E-0665-4274-BC4B-A136C4058F4E}"/>
    <cellStyle name="Schlecht 2 2" xfId="125" xr:uid="{6FC1C7F8-3D8D-4A7F-85A7-377C33CF9920}"/>
    <cellStyle name="Standard" xfId="0" builtinId="0"/>
    <cellStyle name="Standard 2" xfId="83" xr:uid="{5C4A91F9-FE70-48F3-8040-AB06D6EC8D25}"/>
    <cellStyle name="Standard 2 2" xfId="3" xr:uid="{97BE6A17-39EF-4759-8104-67E657076BD5}"/>
    <cellStyle name="Standard 2 2 2" xfId="117" xr:uid="{97072A02-8BE2-49ED-A7AD-8EDD6F0AF92C}"/>
    <cellStyle name="Standard 2 2 3" xfId="112" xr:uid="{D4448EBE-4B0E-44EF-B332-39AAD7742EFA}"/>
    <cellStyle name="Standard 2 3" xfId="84" xr:uid="{48A89A13-BCBC-46AF-AF2E-FACBAC0741E6}"/>
    <cellStyle name="Standard 2 4" xfId="116" xr:uid="{AF627FE0-88D1-43B2-85B9-D42B61FD6C24}"/>
    <cellStyle name="Standard 2 5" xfId="111" xr:uid="{7E556122-C5EC-4FAB-B884-8A781A188772}"/>
    <cellStyle name="Standard 3" xfId="85" xr:uid="{FBC5BECC-0E4D-4479-B971-490F148E8D28}"/>
    <cellStyle name="Standard 3 2" xfId="86" xr:uid="{D063BF3C-048F-42A1-B91D-9DE8E2FD7986}"/>
    <cellStyle name="Standard 3 2 2" xfId="87" xr:uid="{081ADF14-43DA-4B94-B918-5A3D0E0260B4}"/>
    <cellStyle name="Standard 3 2 2 2" xfId="119" xr:uid="{6F741D78-ABF1-48A2-B6CB-8953123D88AF}"/>
    <cellStyle name="Standard 3 3" xfId="88" xr:uid="{330BCCCA-F079-4F1A-8118-6BD9EFF9256E}"/>
    <cellStyle name="Standard 3 3 2" xfId="118" xr:uid="{65483830-0CA9-421C-B639-0E22B1B91955}"/>
    <cellStyle name="Standard 3 4" xfId="113" xr:uid="{74937C57-3F7B-4D43-BC91-8A241BDDBB0C}"/>
    <cellStyle name="Standard 4" xfId="89" xr:uid="{AF9C67B5-0A3B-4BDF-ADFC-08BEEF186A0D}"/>
    <cellStyle name="Standard 4 2" xfId="90" xr:uid="{BF342017-6F6E-405E-80CA-22AF3FC84D2B}"/>
    <cellStyle name="Standard 4 2 2" xfId="147" xr:uid="{FF5ACC35-F041-4D74-8ACB-CADCA91C0B9B}"/>
    <cellStyle name="Standard 5" xfId="91" xr:uid="{07934E36-98B1-4A3F-A943-5DF3FE7CE66D}"/>
    <cellStyle name="Standard 5 2" xfId="148" xr:uid="{D171E8BB-D9FD-408E-983D-CBA5C8E09C74}"/>
    <cellStyle name="Standard 5 3" xfId="108" xr:uid="{F5D4F508-CF46-425F-8D74-E91ECDF5AF0A}"/>
    <cellStyle name="Standard 6" xfId="115" xr:uid="{93AC594A-61FB-4B39-9E95-6EEA55B3DD47}"/>
    <cellStyle name="Summe" xfId="92" xr:uid="{323ED135-8229-4C2B-B89F-F5F32FF98116}"/>
    <cellStyle name="test1" xfId="93" xr:uid="{4D73C052-BAF7-4988-B64A-AA08136285BA}"/>
    <cellStyle name="Überschrift" xfId="2" builtinId="15" customBuiltin="1"/>
    <cellStyle name="Überschrift 1 2" xfId="94" xr:uid="{A6943097-4095-4160-BED5-8FA83BD59FC1}"/>
    <cellStyle name="Überschrift 1 3" xfId="95" xr:uid="{C838C5E6-D3B6-4E65-8A66-FBEDDF5D3FC2}"/>
    <cellStyle name="Überschrift 1 3 2" xfId="121" xr:uid="{07E111A8-942A-45E2-8E44-1B76A8C96C01}"/>
    <cellStyle name="Überschrift 2 2" xfId="96" xr:uid="{F896F480-270E-482C-87EA-F9C54B3960DD}"/>
    <cellStyle name="Überschrift 2 2 2" xfId="120" xr:uid="{88C39356-CDAD-42B5-A3E6-B511B8E9605B}"/>
    <cellStyle name="Überschrift 2 2 3" xfId="114" xr:uid="{DB00A330-4147-47F9-8AB4-6915C6D4A2D6}"/>
    <cellStyle name="Überschrift 2 3" xfId="97" xr:uid="{14AB38B8-383D-4F31-814A-12A46543F871}"/>
    <cellStyle name="Überschrift 3 2" xfId="98" xr:uid="{96731381-932C-4DB5-973E-1BD8EE310FE4}"/>
    <cellStyle name="Überschrift 3 2 2" xfId="122" xr:uid="{B6E9805E-299F-4F35-B1B7-7B66CC7A5AA0}"/>
    <cellStyle name="Überschrift 4 2" xfId="99" xr:uid="{E1BCEC4B-154F-41AA-9520-2DE242640074}"/>
    <cellStyle name="Überschrift 4 3" xfId="100" xr:uid="{8B499D80-A263-447B-A338-A72449D4AF3F}"/>
    <cellStyle name="Überschrift 4 3 2" xfId="123" xr:uid="{3E10BF20-3C38-48F3-9BE4-879B46B06904}"/>
    <cellStyle name="Überschrift 5" xfId="101" xr:uid="{61EF2146-1AD0-46CB-883F-E5B357DCBDDE}"/>
    <cellStyle name="Undefiniert" xfId="102" xr:uid="{03ACC04F-43D5-4F5F-B95B-FC19F6250FA3}"/>
    <cellStyle name="verborgen" xfId="103" xr:uid="{5EF85655-C862-416F-B389-51BE84958E73}"/>
    <cellStyle name="Verknüpfte Zelle 2" xfId="104" xr:uid="{A215CBF6-8F33-4E91-96FB-A0A5709F5778}"/>
    <cellStyle name="Verknüpfte Zelle 2 2" xfId="130" xr:uid="{CA31A25D-AC3D-4831-B724-E966439C1045}"/>
    <cellStyle name="Whrung" xfId="105" xr:uid="{A0FA4233-4C7D-446D-B2AD-CCAB73A8F094}"/>
    <cellStyle name="Warnender Text 2" xfId="106" xr:uid="{558AA6C7-422A-4B6A-BAC9-A17177A4D936}"/>
    <cellStyle name="Warnender Text 2 2" xfId="132" xr:uid="{87DAB5DD-55B2-44FA-A4D1-F6730474E1F4}"/>
    <cellStyle name="Zelle überprüfen 2" xfId="107" xr:uid="{512799D3-7A7C-4C3F-A152-114C2BD63BE7}"/>
    <cellStyle name="Zelle überprüfen 2 2" xfId="131" xr:uid="{785FA6E5-AFDF-4774-BFAF-D7280A791380}"/>
  </cellStyles>
  <dxfs count="6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  <condense val="0"/>
        <extend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ndense val="0"/>
        <extend val="0"/>
        <color indexed="10"/>
      </font>
      <fill>
        <patternFill>
          <bgColor theme="9" tint="0.39994506668294322"/>
        </patternFill>
      </fill>
    </dxf>
    <dxf>
      <fill>
        <patternFill>
          <bgColor theme="2"/>
        </patternFill>
      </fill>
    </dxf>
    <dxf>
      <font>
        <condense val="0"/>
        <extend val="0"/>
        <color indexed="10"/>
      </font>
      <fill>
        <patternFill>
          <bgColor theme="9" tint="0.39994506668294322"/>
        </patternFill>
      </fill>
    </dxf>
    <dxf>
      <font>
        <condense val="0"/>
        <extend val="0"/>
        <color indexed="10"/>
      </font>
      <fill>
        <patternFill>
          <bgColor theme="9" tint="0.59993285927915285"/>
        </patternFill>
      </fill>
    </dxf>
    <dxf>
      <font>
        <condense val="0"/>
        <extend val="0"/>
        <color indexed="10"/>
      </font>
      <fill>
        <patternFill>
          <bgColor theme="9" tint="0.59993285927915285"/>
        </patternFill>
      </fill>
    </dxf>
    <dxf>
      <font>
        <condense val="0"/>
        <extend val="0"/>
        <color indexed="10"/>
      </font>
      <fill>
        <patternFill>
          <bgColor theme="9" tint="0.79995117038483843"/>
        </patternFill>
      </fill>
    </dxf>
    <dxf>
      <font>
        <condense val="0"/>
        <extend val="0"/>
        <color indexed="10"/>
      </font>
      <fill>
        <patternFill>
          <bgColor theme="9" tint="0.59993285927915285"/>
        </patternFill>
      </fill>
    </dxf>
    <dxf>
      <font>
        <condense val="0"/>
        <extend val="0"/>
        <color indexed="10"/>
      </font>
      <fill>
        <patternFill>
          <bgColor theme="9" tint="0.59993285927915285"/>
        </patternFill>
      </fill>
    </dxf>
    <dxf>
      <font>
        <condense val="0"/>
        <extend val="0"/>
        <color indexed="10"/>
      </font>
      <fill>
        <patternFill>
          <bgColor theme="9" tint="0.59993285927915285"/>
        </patternFill>
      </fill>
    </dxf>
    <dxf>
      <font>
        <condense val="0"/>
        <extend val="0"/>
        <color indexed="10"/>
      </font>
      <fill>
        <patternFill>
          <bgColor theme="9" tint="0.79995117038483843"/>
        </patternFill>
      </fill>
    </dxf>
    <dxf>
      <font>
        <condense val="0"/>
        <extend val="0"/>
        <color indexed="10"/>
      </font>
      <fill>
        <patternFill>
          <bgColor theme="9" tint="0.59993285927915285"/>
        </patternFill>
      </fill>
    </dxf>
    <dxf>
      <font>
        <condense val="0"/>
        <extend val="0"/>
        <color theme="0"/>
      </font>
    </dxf>
    <dxf>
      <fill>
        <patternFill>
          <bgColor indexed="26"/>
        </patternFill>
      </fill>
    </dxf>
    <dxf>
      <font>
        <condense val="0"/>
        <extend val="0"/>
        <color theme="0"/>
      </font>
    </dxf>
    <dxf>
      <fill>
        <patternFill>
          <bgColor rgb="FFFFFF66"/>
        </patternFill>
      </fill>
    </dxf>
    <dxf>
      <font>
        <condense val="0"/>
        <extend val="0"/>
        <color theme="0"/>
      </font>
    </dxf>
    <dxf>
      <font>
        <condense val="0"/>
        <extend val="0"/>
        <color theme="0"/>
      </font>
    </dxf>
    <dxf>
      <font>
        <condense val="0"/>
        <extend val="0"/>
        <color theme="0"/>
      </font>
    </dxf>
    <dxf>
      <font>
        <condense val="0"/>
        <extend val="0"/>
        <color theme="0"/>
      </font>
    </dxf>
    <dxf>
      <font>
        <condense val="0"/>
        <extend val="0"/>
        <color theme="0"/>
      </font>
    </dxf>
    <dxf>
      <font>
        <condense val="0"/>
        <extend val="0"/>
        <color theme="0"/>
      </font>
    </dxf>
    <dxf>
      <font>
        <condense val="0"/>
        <extend val="0"/>
        <color theme="0"/>
      </font>
    </dxf>
    <dxf>
      <fill>
        <patternFill>
          <bgColor indexed="26"/>
        </patternFill>
      </fill>
    </dxf>
    <dxf>
      <fill>
        <patternFill>
          <bgColor theme="0" tint="-4.9958800012207406E-2"/>
        </patternFill>
      </fill>
    </dxf>
    <dxf>
      <fill>
        <patternFill>
          <bgColor indexed="26"/>
        </patternFill>
      </fill>
    </dxf>
    <dxf>
      <fill>
        <patternFill>
          <bgColor theme="0" tint="-0.1499374370555742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ndense val="0"/>
        <extend val="0"/>
        <color theme="0"/>
      </font>
    </dxf>
    <dxf>
      <fill>
        <patternFill>
          <bgColor indexed="26"/>
        </patternFill>
      </fill>
    </dxf>
    <dxf>
      <font>
        <condense val="0"/>
        <extend val="0"/>
        <color theme="0"/>
      </font>
    </dxf>
    <dxf>
      <fill>
        <patternFill>
          <bgColor rgb="FFFFFF66"/>
        </patternFill>
      </fill>
    </dxf>
    <dxf>
      <font>
        <condense val="0"/>
        <extend val="0"/>
        <color theme="0"/>
      </font>
    </dxf>
    <dxf>
      <font>
        <condense val="0"/>
        <extend val="0"/>
        <color theme="0"/>
      </font>
    </dxf>
    <dxf>
      <font>
        <condense val="0"/>
        <extend val="0"/>
        <color theme="0"/>
      </font>
    </dxf>
    <dxf>
      <font>
        <condense val="0"/>
        <extend val="0"/>
        <color theme="0"/>
      </font>
    </dxf>
    <dxf>
      <font>
        <condense val="0"/>
        <extend val="0"/>
        <color theme="0"/>
      </font>
    </dxf>
    <dxf>
      <font>
        <condense val="0"/>
        <extend val="0"/>
        <color theme="0"/>
      </font>
    </dxf>
    <dxf>
      <font>
        <condense val="0"/>
        <extend val="0"/>
        <color theme="0"/>
      </font>
    </dxf>
    <dxf>
      <fill>
        <patternFill>
          <bgColor indexed="26"/>
        </patternFill>
      </fill>
    </dxf>
    <dxf>
      <fill>
        <patternFill>
          <bgColor theme="0" tint="-4.9958800012207406E-2"/>
        </patternFill>
      </fill>
    </dxf>
    <dxf>
      <fill>
        <patternFill>
          <bgColor indexed="26"/>
        </patternFill>
      </fill>
    </dxf>
    <dxf>
      <fill>
        <patternFill>
          <bgColor theme="0" tint="-0.1499374370555742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indexed="10"/>
        </patternFill>
      </fill>
    </dxf>
    <dxf>
      <font>
        <condense val="0"/>
        <extend val="0"/>
        <color theme="0"/>
      </font>
      <fill>
        <patternFill>
          <bgColor theme="2"/>
        </patternFill>
      </fill>
    </dxf>
    <dxf>
      <font>
        <condense val="0"/>
        <extend val="0"/>
        <color theme="0"/>
      </font>
      <fill>
        <patternFill>
          <bgColor theme="2"/>
        </patternFill>
      </fill>
    </dxf>
    <dxf>
      <font>
        <condense val="0"/>
        <extend val="0"/>
        <color theme="1"/>
      </font>
      <fill>
        <patternFill>
          <bgColor rgb="FFFFFF66"/>
        </patternFill>
      </fill>
    </dxf>
    <dxf>
      <font>
        <condense val="0"/>
        <extend val="0"/>
        <color theme="0"/>
      </font>
      <fill>
        <patternFill>
          <bgColor theme="2"/>
        </patternFill>
      </fill>
    </dxf>
    <dxf>
      <font>
        <condense val="0"/>
        <extend val="0"/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ndense val="0"/>
        <extend val="0"/>
        <color theme="0"/>
      </font>
      <fill>
        <patternFill>
          <bgColor theme="0" tint="-4.9958800012207406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175260</xdr:colOff>
      <xdr:row>0</xdr:row>
      <xdr:rowOff>175260</xdr:rowOff>
    </xdr:from>
    <xdr:to>
      <xdr:col>6</xdr:col>
      <xdr:colOff>632460</xdr:colOff>
      <xdr:row>0</xdr:row>
      <xdr:rowOff>807720</xdr:rowOff>
    </xdr:to>
    <xdr:pic>
      <xdr:nvPicPr>
        <xdr:cNvPr id="1025" name="BDEW-Logo" descr="BDEW-Logo-Text-RGB">
          <a:extLst>
            <a:ext uri="{FF2B5EF4-FFF2-40B4-BE49-F238E27FC236}">
              <a16:creationId xmlns:a16="http://schemas.microsoft.com/office/drawing/2014/main" id="{9F4A8715-E1C4-9F13-CD11-994D320565C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2820" y="175260"/>
          <a:ext cx="12420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0</xdr:row>
      <xdr:rowOff>7620</xdr:rowOff>
    </xdr:from>
    <xdr:to>
      <xdr:col>4</xdr:col>
      <xdr:colOff>137160</xdr:colOff>
      <xdr:row>0</xdr:row>
      <xdr:rowOff>815340</xdr:rowOff>
    </xdr:to>
    <xdr:pic>
      <xdr:nvPicPr>
        <xdr:cNvPr id="1026" name="BDEW-GEODE-Logo-Links" descr="geode_logo">
          <a:extLst>
            <a:ext uri="{FF2B5EF4-FFF2-40B4-BE49-F238E27FC236}">
              <a16:creationId xmlns:a16="http://schemas.microsoft.com/office/drawing/2014/main" id="{B8154526-20BA-59CA-AE2A-2271AF201E1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7620"/>
          <a:ext cx="70866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99060</xdr:colOff>
      <xdr:row>0</xdr:row>
      <xdr:rowOff>251460</xdr:rowOff>
    </xdr:from>
    <xdr:to>
      <xdr:col>2</xdr:col>
      <xdr:colOff>464820</xdr:colOff>
      <xdr:row>0</xdr:row>
      <xdr:rowOff>784860</xdr:rowOff>
    </xdr:to>
    <xdr:pic>
      <xdr:nvPicPr>
        <xdr:cNvPr id="1027" name="Grafik 5">
          <a:extLst>
            <a:ext uri="{FF2B5EF4-FFF2-40B4-BE49-F238E27FC236}">
              <a16:creationId xmlns:a16="http://schemas.microsoft.com/office/drawing/2014/main" id="{3A1420BD-BF6E-0E6E-6B5B-19E988EAB05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251460"/>
          <a:ext cx="115062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2910840</xdr:colOff>
      <xdr:row>0</xdr:row>
      <xdr:rowOff>160020</xdr:rowOff>
    </xdr:from>
    <xdr:to>
      <xdr:col>2</xdr:col>
      <xdr:colOff>4145280</xdr:colOff>
      <xdr:row>0</xdr:row>
      <xdr:rowOff>792480</xdr:rowOff>
    </xdr:to>
    <xdr:pic>
      <xdr:nvPicPr>
        <xdr:cNvPr id="2049" name="BDEW-Logo" descr="BDEW-Logo-Text-RGB">
          <a:extLst>
            <a:ext uri="{FF2B5EF4-FFF2-40B4-BE49-F238E27FC236}">
              <a16:creationId xmlns:a16="http://schemas.microsoft.com/office/drawing/2014/main" id="{AB3F0980-FAA8-0F05-4C7C-340E00628A5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2820" y="160020"/>
          <a:ext cx="123444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1379220</xdr:colOff>
      <xdr:row>0</xdr:row>
      <xdr:rowOff>0</xdr:rowOff>
    </xdr:from>
    <xdr:to>
      <xdr:col>2</xdr:col>
      <xdr:colOff>2087880</xdr:colOff>
      <xdr:row>0</xdr:row>
      <xdr:rowOff>807720</xdr:rowOff>
    </xdr:to>
    <xdr:pic>
      <xdr:nvPicPr>
        <xdr:cNvPr id="2050" name="BDEW-GEODE-Logo-Links" descr="geode_logo">
          <a:extLst>
            <a:ext uri="{FF2B5EF4-FFF2-40B4-BE49-F238E27FC236}">
              <a16:creationId xmlns:a16="http://schemas.microsoft.com/office/drawing/2014/main" id="{847E1922-4E13-63D9-CEC4-9D834D7E65D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0"/>
          <a:ext cx="70866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255</xdr:col>
      <xdr:colOff>784860</xdr:colOff>
      <xdr:row>8</xdr:row>
      <xdr:rowOff>38100</xdr:rowOff>
    </xdr:to>
    <xdr:pic>
      <xdr:nvPicPr>
        <xdr:cNvPr id="2051" name="Grafik 4">
          <a:extLst>
            <a:ext uri="{FF2B5EF4-FFF2-40B4-BE49-F238E27FC236}">
              <a16:creationId xmlns:a16="http://schemas.microsoft.com/office/drawing/2014/main" id="{E9DADF09-CC6A-81E4-1AC6-39369C4243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2580" y="18288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205740</xdr:colOff>
      <xdr:row>0</xdr:row>
      <xdr:rowOff>182880</xdr:rowOff>
    </xdr:from>
    <xdr:to>
      <xdr:col>2</xdr:col>
      <xdr:colOff>960120</xdr:colOff>
      <xdr:row>0</xdr:row>
      <xdr:rowOff>716280</xdr:rowOff>
    </xdr:to>
    <xdr:pic>
      <xdr:nvPicPr>
        <xdr:cNvPr id="2052" name="Grafik 5">
          <a:extLst>
            <a:ext uri="{FF2B5EF4-FFF2-40B4-BE49-F238E27FC236}">
              <a16:creationId xmlns:a16="http://schemas.microsoft.com/office/drawing/2014/main" id="{BEDD081D-0BC8-93BE-C1E8-2DB74AFD7CF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182880"/>
          <a:ext cx="115824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2910840</xdr:colOff>
      <xdr:row>0</xdr:row>
      <xdr:rowOff>160020</xdr:rowOff>
    </xdr:from>
    <xdr:to>
      <xdr:col>3</xdr:col>
      <xdr:colOff>617220</xdr:colOff>
      <xdr:row>0</xdr:row>
      <xdr:rowOff>792480</xdr:rowOff>
    </xdr:to>
    <xdr:pic>
      <xdr:nvPicPr>
        <xdr:cNvPr id="3073" name="BDEW-Logo" descr="BDEW-Logo-Text-RGB">
          <a:extLst>
            <a:ext uri="{FF2B5EF4-FFF2-40B4-BE49-F238E27FC236}">
              <a16:creationId xmlns:a16="http://schemas.microsoft.com/office/drawing/2014/main" id="{59A61DEC-2B7E-A4D4-1C9A-742609A8396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2820" y="160020"/>
          <a:ext cx="123444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1371600</xdr:colOff>
      <xdr:row>0</xdr:row>
      <xdr:rowOff>0</xdr:rowOff>
    </xdr:from>
    <xdr:to>
      <xdr:col>2</xdr:col>
      <xdr:colOff>2080260</xdr:colOff>
      <xdr:row>0</xdr:row>
      <xdr:rowOff>807720</xdr:rowOff>
    </xdr:to>
    <xdr:pic>
      <xdr:nvPicPr>
        <xdr:cNvPr id="3074" name="BDEW-GEODE-Logo-Links" descr="geode_logo">
          <a:extLst>
            <a:ext uri="{FF2B5EF4-FFF2-40B4-BE49-F238E27FC236}">
              <a16:creationId xmlns:a16="http://schemas.microsoft.com/office/drawing/2014/main" id="{ADA919E6-4545-E732-FFF5-A4E6D0CC68C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3580" y="0"/>
          <a:ext cx="70866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137160</xdr:colOff>
      <xdr:row>0</xdr:row>
      <xdr:rowOff>274320</xdr:rowOff>
    </xdr:from>
    <xdr:to>
      <xdr:col>2</xdr:col>
      <xdr:colOff>883920</xdr:colOff>
      <xdr:row>0</xdr:row>
      <xdr:rowOff>807720</xdr:rowOff>
    </xdr:to>
    <xdr:pic>
      <xdr:nvPicPr>
        <xdr:cNvPr id="3075" name="Grafik 4">
          <a:extLst>
            <a:ext uri="{FF2B5EF4-FFF2-40B4-BE49-F238E27FC236}">
              <a16:creationId xmlns:a16="http://schemas.microsoft.com/office/drawing/2014/main" id="{802B98BD-9323-758E-1188-14E91E04381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274320"/>
          <a:ext cx="115062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83820</xdr:colOff>
      <xdr:row>40</xdr:row>
      <xdr:rowOff>175260</xdr:rowOff>
    </xdr:from>
    <xdr:to>
      <xdr:col>14</xdr:col>
      <xdr:colOff>1638300</xdr:colOff>
      <xdr:row>47</xdr:row>
      <xdr:rowOff>121920</xdr:rowOff>
    </xdr:to>
    <xdr:pic>
      <xdr:nvPicPr>
        <xdr:cNvPr id="4097" name="Grafik 1">
          <a:extLst>
            <a:ext uri="{FF2B5EF4-FFF2-40B4-BE49-F238E27FC236}">
              <a16:creationId xmlns:a16="http://schemas.microsoft.com/office/drawing/2014/main" id="{7748CC3F-579D-AF7D-D930-1860B94BD9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1380" y="8953500"/>
          <a:ext cx="3291840" cy="12268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655320</xdr:colOff>
      <xdr:row>0</xdr:row>
      <xdr:rowOff>160020</xdr:rowOff>
    </xdr:from>
    <xdr:to>
      <xdr:col>5</xdr:col>
      <xdr:colOff>167640</xdr:colOff>
      <xdr:row>0</xdr:row>
      <xdr:rowOff>792480</xdr:rowOff>
    </xdr:to>
    <xdr:pic>
      <xdr:nvPicPr>
        <xdr:cNvPr id="4098" name="BDEW-Logo" descr="BDEW-Logo-Text-RGB">
          <a:extLst>
            <a:ext uri="{FF2B5EF4-FFF2-40B4-BE49-F238E27FC236}">
              <a16:creationId xmlns:a16="http://schemas.microsoft.com/office/drawing/2014/main" id="{07040B3B-B9FD-C591-F795-5BA09C2A8E9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2380" y="160020"/>
          <a:ext cx="12420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0</xdr:row>
      <xdr:rowOff>0</xdr:rowOff>
    </xdr:from>
    <xdr:to>
      <xdr:col>2</xdr:col>
      <xdr:colOff>2118360</xdr:colOff>
      <xdr:row>0</xdr:row>
      <xdr:rowOff>807720</xdr:rowOff>
    </xdr:to>
    <xdr:pic>
      <xdr:nvPicPr>
        <xdr:cNvPr id="4099" name="BDEW-GEODE-Logo-Links" descr="geode_logo">
          <a:extLst>
            <a:ext uri="{FF2B5EF4-FFF2-40B4-BE49-F238E27FC236}">
              <a16:creationId xmlns:a16="http://schemas.microsoft.com/office/drawing/2014/main" id="{9DFBB701-5841-65EE-7BE9-5FC7FBFA8B2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0"/>
          <a:ext cx="70866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68580</xdr:colOff>
      <xdr:row>0</xdr:row>
      <xdr:rowOff>259080</xdr:rowOff>
    </xdr:from>
    <xdr:to>
      <xdr:col>2</xdr:col>
      <xdr:colOff>845820</xdr:colOff>
      <xdr:row>0</xdr:row>
      <xdr:rowOff>792480</xdr:rowOff>
    </xdr:to>
    <xdr:pic>
      <xdr:nvPicPr>
        <xdr:cNvPr id="4100" name="Grafik 5">
          <a:extLst>
            <a:ext uri="{FF2B5EF4-FFF2-40B4-BE49-F238E27FC236}">
              <a16:creationId xmlns:a16="http://schemas.microsoft.com/office/drawing/2014/main" id="{3AF57216-372F-0D4E-DB30-F3C80538F1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59080"/>
          <a:ext cx="115062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83820</xdr:colOff>
      <xdr:row>40</xdr:row>
      <xdr:rowOff>175260</xdr:rowOff>
    </xdr:from>
    <xdr:to>
      <xdr:col>14</xdr:col>
      <xdr:colOff>1638300</xdr:colOff>
      <xdr:row>47</xdr:row>
      <xdr:rowOff>121920</xdr:rowOff>
    </xdr:to>
    <xdr:pic>
      <xdr:nvPicPr>
        <xdr:cNvPr id="5121" name="Grafik 1">
          <a:extLst>
            <a:ext uri="{FF2B5EF4-FFF2-40B4-BE49-F238E27FC236}">
              <a16:creationId xmlns:a16="http://schemas.microsoft.com/office/drawing/2014/main" id="{108DE816-FD61-5201-B985-E57C3A2E9FA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1380" y="8953500"/>
          <a:ext cx="3291840" cy="12268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655320</xdr:colOff>
      <xdr:row>0</xdr:row>
      <xdr:rowOff>160020</xdr:rowOff>
    </xdr:from>
    <xdr:to>
      <xdr:col>5</xdr:col>
      <xdr:colOff>167640</xdr:colOff>
      <xdr:row>0</xdr:row>
      <xdr:rowOff>792480</xdr:rowOff>
    </xdr:to>
    <xdr:pic>
      <xdr:nvPicPr>
        <xdr:cNvPr id="5122" name="BDEW-Logo" descr="BDEW-Logo-Text-RGB">
          <a:extLst>
            <a:ext uri="{FF2B5EF4-FFF2-40B4-BE49-F238E27FC236}">
              <a16:creationId xmlns:a16="http://schemas.microsoft.com/office/drawing/2014/main" id="{46E48C3F-9FAC-6DE2-7F82-F261CA1DE33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2380" y="160020"/>
          <a:ext cx="12420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0</xdr:row>
      <xdr:rowOff>0</xdr:rowOff>
    </xdr:from>
    <xdr:to>
      <xdr:col>2</xdr:col>
      <xdr:colOff>2118360</xdr:colOff>
      <xdr:row>0</xdr:row>
      <xdr:rowOff>807720</xdr:rowOff>
    </xdr:to>
    <xdr:pic>
      <xdr:nvPicPr>
        <xdr:cNvPr id="5123" name="BDEW-GEODE-Logo-Links" descr="geode_logo">
          <a:extLst>
            <a:ext uri="{FF2B5EF4-FFF2-40B4-BE49-F238E27FC236}">
              <a16:creationId xmlns:a16="http://schemas.microsoft.com/office/drawing/2014/main" id="{9C6E9DCE-B220-9F91-BD80-F93959A2355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0"/>
          <a:ext cx="70866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137160</xdr:colOff>
      <xdr:row>0</xdr:row>
      <xdr:rowOff>243840</xdr:rowOff>
    </xdr:from>
    <xdr:to>
      <xdr:col>2</xdr:col>
      <xdr:colOff>914400</xdr:colOff>
      <xdr:row>0</xdr:row>
      <xdr:rowOff>784860</xdr:rowOff>
    </xdr:to>
    <xdr:pic>
      <xdr:nvPicPr>
        <xdr:cNvPr id="5124" name="Grafik 5">
          <a:extLst>
            <a:ext uri="{FF2B5EF4-FFF2-40B4-BE49-F238E27FC236}">
              <a16:creationId xmlns:a16="http://schemas.microsoft.com/office/drawing/2014/main" id="{1B9A77D9-A8AD-D4AE-26DD-5F20EBF12B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243840"/>
          <a:ext cx="11506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160020</xdr:rowOff>
    </xdr:from>
    <xdr:to>
      <xdr:col>4</xdr:col>
      <xdr:colOff>693420</xdr:colOff>
      <xdr:row>0</xdr:row>
      <xdr:rowOff>792480</xdr:rowOff>
    </xdr:to>
    <xdr:pic>
      <xdr:nvPicPr>
        <xdr:cNvPr id="6145" name="BDEW-Logo" descr="BDEW-Logo-Text-RGB">
          <a:extLst>
            <a:ext uri="{FF2B5EF4-FFF2-40B4-BE49-F238E27FC236}">
              <a16:creationId xmlns:a16="http://schemas.microsoft.com/office/drawing/2014/main" id="{D239BFCF-D278-4898-3B50-96FEB455125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0020"/>
          <a:ext cx="123444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1226820</xdr:colOff>
      <xdr:row>0</xdr:row>
      <xdr:rowOff>0</xdr:rowOff>
    </xdr:from>
    <xdr:to>
      <xdr:col>2</xdr:col>
      <xdr:colOff>1935480</xdr:colOff>
      <xdr:row>0</xdr:row>
      <xdr:rowOff>807720</xdr:rowOff>
    </xdr:to>
    <xdr:pic>
      <xdr:nvPicPr>
        <xdr:cNvPr id="6146" name="BDEW-GEODE-Logo-Links" descr="geode_logo">
          <a:extLst>
            <a:ext uri="{FF2B5EF4-FFF2-40B4-BE49-F238E27FC236}">
              <a16:creationId xmlns:a16="http://schemas.microsoft.com/office/drawing/2014/main" id="{F3B10C93-67A0-616F-D5A1-CC0BB69C913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3580" y="0"/>
          <a:ext cx="70866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</xdr:colOff>
      <xdr:row>0</xdr:row>
      <xdr:rowOff>236220</xdr:rowOff>
    </xdr:from>
    <xdr:to>
      <xdr:col>2</xdr:col>
      <xdr:colOff>693420</xdr:colOff>
      <xdr:row>0</xdr:row>
      <xdr:rowOff>777240</xdr:rowOff>
    </xdr:to>
    <xdr:pic>
      <xdr:nvPicPr>
        <xdr:cNvPr id="6147" name="Grafik 3">
          <a:extLst>
            <a:ext uri="{FF2B5EF4-FFF2-40B4-BE49-F238E27FC236}">
              <a16:creationId xmlns:a16="http://schemas.microsoft.com/office/drawing/2014/main" id="{E7876ED1-3BB1-A8C0-CDA4-E3FD3BA4D3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236220"/>
          <a:ext cx="11582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617220</xdr:colOff>
      <xdr:row>0</xdr:row>
      <xdr:rowOff>160020</xdr:rowOff>
    </xdr:from>
    <xdr:to>
      <xdr:col>7</xdr:col>
      <xdr:colOff>114300</xdr:colOff>
      <xdr:row>0</xdr:row>
      <xdr:rowOff>792480</xdr:rowOff>
    </xdr:to>
    <xdr:pic>
      <xdr:nvPicPr>
        <xdr:cNvPr id="7169" name="BDEW-Logo" descr="BDEW-Logo-Text-RGB">
          <a:extLst>
            <a:ext uri="{FF2B5EF4-FFF2-40B4-BE49-F238E27FC236}">
              <a16:creationId xmlns:a16="http://schemas.microsoft.com/office/drawing/2014/main" id="{D2F60923-DB2A-E918-74AF-8013586DD2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020" y="160020"/>
          <a:ext cx="123444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739140</xdr:colOff>
      <xdr:row>0</xdr:row>
      <xdr:rowOff>0</xdr:rowOff>
    </xdr:from>
    <xdr:to>
      <xdr:col>5</xdr:col>
      <xdr:colOff>83820</xdr:colOff>
      <xdr:row>0</xdr:row>
      <xdr:rowOff>807720</xdr:rowOff>
    </xdr:to>
    <xdr:pic>
      <xdr:nvPicPr>
        <xdr:cNvPr id="7170" name="BDEW-GEODE-Logo-Links" descr="geode_logo">
          <a:extLst>
            <a:ext uri="{FF2B5EF4-FFF2-40B4-BE49-F238E27FC236}">
              <a16:creationId xmlns:a16="http://schemas.microsoft.com/office/drawing/2014/main" id="{2FA8BAE1-AD8D-5C55-864A-CABC33B609A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3580" y="0"/>
          <a:ext cx="70104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60960</xdr:colOff>
      <xdr:row>0</xdr:row>
      <xdr:rowOff>236220</xdr:rowOff>
    </xdr:from>
    <xdr:to>
      <xdr:col>2</xdr:col>
      <xdr:colOff>175260</xdr:colOff>
      <xdr:row>0</xdr:row>
      <xdr:rowOff>777240</xdr:rowOff>
    </xdr:to>
    <xdr:pic>
      <xdr:nvPicPr>
        <xdr:cNvPr id="7171" name="Grafik 4">
          <a:extLst>
            <a:ext uri="{FF2B5EF4-FFF2-40B4-BE49-F238E27FC236}">
              <a16:creationId xmlns:a16="http://schemas.microsoft.com/office/drawing/2014/main" id="{E3C11970-D3D5-8F1E-EA8C-A8B563090F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236220"/>
          <a:ext cx="11506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21AE-D963-4173-9F5A-63679DA984CE}">
  <sheetPr codeName="Tabelle1">
    <tabColor theme="5" tint="-0.24994659260841701"/>
    <pageSetUpPr fitToPage="1"/>
  </sheetPr>
  <dimension ref="A1:O37"/>
  <sheetViews>
    <sheetView showGridLines="0" zoomScale="80" zoomScaleNormal="80" workbookViewId="0">
      <selection activeCell="C30" sqref="C30"/>
    </sheetView>
  </sheetViews>
  <sheetFormatPr baseColWidth="10" defaultColWidth="0" defaultRowHeight="14.4" zeroHeight="1"/>
  <cols>
    <col min="1" max="1" width="2.88671875" customWidth="1"/>
    <col min="2" max="15" width="11.44140625" customWidth="1"/>
    <col min="16" max="16384" width="11.44140625" hidden="1"/>
  </cols>
  <sheetData>
    <row r="1" spans="2:7" ht="75.75" customHeight="1"/>
    <row r="2" spans="2:7" ht="23.4">
      <c r="B2" s="10" t="s">
        <v>461</v>
      </c>
    </row>
    <row r="3" spans="2:7"/>
    <row r="4" spans="2:7">
      <c r="B4" s="9" t="s">
        <v>457</v>
      </c>
    </row>
    <row r="5" spans="2:7">
      <c r="B5" s="9" t="s">
        <v>458</v>
      </c>
    </row>
    <row r="6" spans="2:7"/>
    <row r="7" spans="2:7">
      <c r="B7" t="s">
        <v>649</v>
      </c>
    </row>
    <row r="8" spans="2:7" s="9" customFormat="1">
      <c r="B8" s="9" t="s">
        <v>652</v>
      </c>
    </row>
    <row r="9" spans="2:7" s="9" customFormat="1"/>
    <row r="10" spans="2:7" s="9" customFormat="1">
      <c r="B10" s="15" t="s">
        <v>444</v>
      </c>
    </row>
    <row r="11" spans="2:7" s="9" customFormat="1">
      <c r="B11" s="9" t="s">
        <v>650</v>
      </c>
    </row>
    <row r="12" spans="2:7" s="9" customFormat="1">
      <c r="B12" s="9" t="s">
        <v>494</v>
      </c>
    </row>
    <row r="13" spans="2:7" s="9" customFormat="1">
      <c r="B13" s="9" t="s">
        <v>651</v>
      </c>
    </row>
    <row r="14" spans="2:7" s="9" customFormat="1"/>
    <row r="15" spans="2:7">
      <c r="B15" s="21" t="s">
        <v>460</v>
      </c>
      <c r="C15" s="16"/>
    </row>
    <row r="16" spans="2:7">
      <c r="B16" s="16"/>
      <c r="C16" s="16"/>
      <c r="G16" s="11"/>
    </row>
    <row r="17" spans="2:12">
      <c r="B17" s="18" t="s">
        <v>344</v>
      </c>
      <c r="C17" s="16"/>
    </row>
    <row r="18" spans="2:12" s="9" customFormat="1">
      <c r="B18" s="19" t="s">
        <v>338</v>
      </c>
      <c r="C18" s="16"/>
    </row>
    <row r="19" spans="2:12" s="9" customFormat="1">
      <c r="B19" s="19" t="s">
        <v>339</v>
      </c>
      <c r="C19" s="16"/>
    </row>
    <row r="20" spans="2:12">
      <c r="B20" s="18"/>
      <c r="C20" s="16"/>
    </row>
    <row r="21" spans="2:12">
      <c r="B21" s="4" t="s">
        <v>459</v>
      </c>
      <c r="C21" s="16"/>
    </row>
    <row r="22" spans="2:12" s="9" customFormat="1">
      <c r="B22" s="19" t="s">
        <v>340</v>
      </c>
      <c r="C22" s="16"/>
    </row>
    <row r="23" spans="2:12" s="9" customFormat="1">
      <c r="B23" s="19" t="s">
        <v>341</v>
      </c>
      <c r="C23" s="16"/>
    </row>
    <row r="24" spans="2:12">
      <c r="B24" s="18"/>
      <c r="C24" s="16"/>
    </row>
    <row r="25" spans="2:12">
      <c r="B25" s="18" t="s">
        <v>345</v>
      </c>
      <c r="C25" s="16"/>
    </row>
    <row r="26" spans="2:12">
      <c r="B26" s="19" t="s">
        <v>342</v>
      </c>
      <c r="C26" s="16"/>
      <c r="F26" s="9"/>
      <c r="G26" s="9"/>
      <c r="H26" s="9"/>
    </row>
    <row r="27" spans="2:12">
      <c r="B27" s="19" t="s">
        <v>343</v>
      </c>
      <c r="C27" s="16"/>
      <c r="E27" s="9"/>
      <c r="F27" s="9"/>
      <c r="G27" s="9"/>
      <c r="H27" s="9"/>
    </row>
    <row r="28" spans="2:12">
      <c r="B28" s="16"/>
      <c r="C28" s="16"/>
      <c r="E28" s="9"/>
      <c r="F28" s="9"/>
      <c r="G28" s="9"/>
      <c r="H28" s="9"/>
      <c r="L28" s="9"/>
    </row>
    <row r="29" spans="2:12">
      <c r="B29" s="22" t="s">
        <v>346</v>
      </c>
      <c r="C29" s="20">
        <v>42248</v>
      </c>
      <c r="E29" s="9"/>
      <c r="F29" s="9"/>
      <c r="G29" s="9"/>
      <c r="H29" s="9"/>
    </row>
    <row r="30" spans="2:12">
      <c r="B30" s="22" t="s">
        <v>347</v>
      </c>
      <c r="C30" s="328" t="s">
        <v>642</v>
      </c>
      <c r="E30" s="9"/>
      <c r="F30" s="9"/>
      <c r="G30" s="9"/>
      <c r="H30" s="9"/>
    </row>
    <row r="31" spans="2:12">
      <c r="E31" s="9"/>
      <c r="F31" s="9"/>
      <c r="G31" s="9"/>
      <c r="H31" s="9"/>
    </row>
    <row r="32" spans="2:12">
      <c r="E32" s="9"/>
      <c r="F32" s="9"/>
      <c r="G32" s="9"/>
      <c r="H32" s="9"/>
    </row>
    <row r="35" spans="6:6" hidden="1">
      <c r="F35" s="9"/>
    </row>
    <row r="36" spans="6:6" hidden="1">
      <c r="F36" s="9"/>
    </row>
    <row r="37" spans="6:6" hidden="1">
      <c r="F37" s="9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5363-569D-469C-BF5A-4EF2CE8612B8}">
  <sheetPr codeName="Tabelle2">
    <tabColor theme="4"/>
    <pageSetUpPr fitToPage="1"/>
  </sheetPr>
  <dimension ref="A1:O50"/>
  <sheetViews>
    <sheetView showGridLines="0" zoomScale="80" zoomScaleNormal="80" workbookViewId="0">
      <selection activeCell="E15" sqref="E15"/>
    </sheetView>
  </sheetViews>
  <sheetFormatPr baseColWidth="10" defaultColWidth="0" defaultRowHeight="14.4" zeroHeight="1"/>
  <cols>
    <col min="1" max="1" width="2.88671875" style="9" customWidth="1"/>
    <col min="2" max="2" width="5.88671875" style="3" customWidth="1"/>
    <col min="3" max="3" width="65" customWidth="1"/>
    <col min="4" max="4" width="49.109375" customWidth="1"/>
    <col min="5" max="5" width="11.44140625" customWidth="1"/>
    <col min="6" max="6" width="75.6640625" hidden="1" customWidth="1"/>
    <col min="7" max="16384" width="11.44140625" hidden="1"/>
  </cols>
  <sheetData>
    <row r="1" spans="1:8" s="9" customFormat="1" ht="75.75" customHeight="1"/>
    <row r="2" spans="1:8" s="9" customFormat="1" ht="23.4">
      <c r="B2" s="10" t="s">
        <v>258</v>
      </c>
    </row>
    <row r="3" spans="1:8" ht="15" customHeight="1">
      <c r="B3" s="23"/>
      <c r="C3" s="16"/>
      <c r="D3" s="16"/>
      <c r="E3" s="16"/>
      <c r="F3" s="16"/>
    </row>
    <row r="4" spans="1:8" ht="15" customHeight="1">
      <c r="B4" s="23"/>
      <c r="C4" s="67" t="s">
        <v>646</v>
      </c>
      <c r="D4" s="28">
        <v>44531</v>
      </c>
      <c r="E4" s="16"/>
      <c r="F4" s="13"/>
      <c r="G4" s="3"/>
    </row>
    <row r="5" spans="1:8" ht="15" customHeight="1">
      <c r="B5" s="23"/>
      <c r="C5" s="16"/>
      <c r="D5" s="16"/>
      <c r="E5" s="16"/>
      <c r="F5" s="48"/>
      <c r="G5" s="3"/>
    </row>
    <row r="6" spans="1:8" ht="15" customHeight="1">
      <c r="B6" s="23"/>
      <c r="C6" s="67" t="s">
        <v>645</v>
      </c>
      <c r="D6" s="28">
        <v>44562</v>
      </c>
      <c r="E6" s="16"/>
      <c r="F6" s="48"/>
      <c r="G6" s="3"/>
      <c r="H6" s="3"/>
    </row>
    <row r="7" spans="1:8" ht="15" customHeight="1">
      <c r="B7" s="23"/>
      <c r="C7" s="16"/>
      <c r="D7" s="16"/>
      <c r="E7" s="16"/>
      <c r="F7" s="13"/>
      <c r="G7" s="3"/>
      <c r="H7" s="3"/>
    </row>
    <row r="8" spans="1:8" ht="15" customHeight="1">
      <c r="B8" s="23"/>
      <c r="C8" s="25"/>
      <c r="D8" s="16"/>
      <c r="E8" s="16"/>
      <c r="F8" s="48"/>
      <c r="G8" s="3"/>
    </row>
    <row r="9" spans="1:8" ht="15" customHeight="1">
      <c r="B9" s="24" t="s">
        <v>71</v>
      </c>
      <c r="C9" s="6" t="s">
        <v>261</v>
      </c>
      <c r="D9" s="42" t="s">
        <v>667</v>
      </c>
      <c r="E9" s="16"/>
      <c r="F9" s="48"/>
      <c r="G9" s="3"/>
    </row>
    <row r="10" spans="1:8" ht="15" customHeight="1">
      <c r="B10" s="23"/>
      <c r="C10" s="6"/>
      <c r="D10" s="29"/>
      <c r="E10" s="16"/>
      <c r="F10" s="48"/>
      <c r="G10" s="3"/>
    </row>
    <row r="11" spans="1:8" s="3" customFormat="1" ht="15" customHeight="1">
      <c r="A11" s="9"/>
      <c r="B11" s="24" t="s">
        <v>72</v>
      </c>
      <c r="C11" s="5" t="s">
        <v>481</v>
      </c>
      <c r="D11" s="332" t="s">
        <v>668</v>
      </c>
      <c r="E11" s="16"/>
      <c r="F11" s="48"/>
    </row>
    <row r="12" spans="1:8" s="3" customFormat="1" ht="15" customHeight="1">
      <c r="A12" s="9"/>
      <c r="B12" s="23"/>
      <c r="C12" s="6"/>
      <c r="D12" s="29"/>
      <c r="E12" s="16"/>
      <c r="F12" s="48"/>
    </row>
    <row r="13" spans="1:8" ht="15" customHeight="1">
      <c r="B13" s="24" t="s">
        <v>73</v>
      </c>
      <c r="C13" s="6" t="s">
        <v>262</v>
      </c>
      <c r="D13" s="42" t="s">
        <v>669</v>
      </c>
      <c r="E13" s="16"/>
      <c r="F13" s="48"/>
      <c r="G13" s="3"/>
    </row>
    <row r="14" spans="1:8" ht="15" customHeight="1">
      <c r="B14" s="23"/>
      <c r="C14" s="6"/>
      <c r="D14" s="30"/>
      <c r="E14" s="16"/>
      <c r="F14" s="48"/>
      <c r="G14" s="3"/>
    </row>
    <row r="15" spans="1:8" ht="15" customHeight="1">
      <c r="B15" s="24" t="s">
        <v>74</v>
      </c>
      <c r="C15" s="6" t="s">
        <v>263</v>
      </c>
      <c r="D15" s="44" t="s">
        <v>670</v>
      </c>
      <c r="E15" s="16"/>
      <c r="F15" s="48"/>
      <c r="G15" s="3"/>
    </row>
    <row r="16" spans="1:8" ht="15" customHeight="1">
      <c r="B16" s="23"/>
      <c r="C16" s="6"/>
      <c r="D16" s="30"/>
      <c r="E16" s="16"/>
      <c r="F16" s="48"/>
      <c r="G16" s="3"/>
    </row>
    <row r="17" spans="1:15" ht="15" customHeight="1">
      <c r="B17" s="24" t="s">
        <v>75</v>
      </c>
      <c r="C17" s="6" t="s">
        <v>264</v>
      </c>
      <c r="D17" s="42" t="s">
        <v>671</v>
      </c>
      <c r="E17" s="16"/>
      <c r="F17" s="48"/>
      <c r="G17" s="3"/>
    </row>
    <row r="18" spans="1:15" ht="15" customHeight="1">
      <c r="B18" s="23"/>
      <c r="C18" s="6"/>
      <c r="D18" s="30"/>
      <c r="E18" s="16"/>
      <c r="F18" s="48"/>
      <c r="G18" s="3"/>
    </row>
    <row r="19" spans="1:15" ht="15" customHeight="1">
      <c r="B19" s="24" t="s">
        <v>76</v>
      </c>
      <c r="C19" s="6" t="s">
        <v>265</v>
      </c>
      <c r="D19" s="42" t="s">
        <v>672</v>
      </c>
      <c r="E19" s="16"/>
      <c r="F19" s="48"/>
      <c r="G19" s="3"/>
    </row>
    <row r="20" spans="1:15" ht="15" customHeight="1">
      <c r="B20" s="23"/>
      <c r="C20" s="6"/>
      <c r="D20" s="30"/>
      <c r="E20" s="16"/>
      <c r="F20" s="48"/>
      <c r="G20" s="3"/>
    </row>
    <row r="21" spans="1:15" ht="15" customHeight="1">
      <c r="B21" s="24" t="s">
        <v>77</v>
      </c>
      <c r="C21" s="6" t="s">
        <v>266</v>
      </c>
      <c r="D21" s="45" t="s">
        <v>673</v>
      </c>
      <c r="E21" s="16"/>
      <c r="F21" s="48"/>
      <c r="G21" s="3"/>
    </row>
    <row r="22" spans="1:15" ht="15" customHeight="1">
      <c r="B22" s="23"/>
      <c r="C22" s="6"/>
      <c r="D22" s="30"/>
      <c r="E22" s="16"/>
      <c r="F22" s="48"/>
      <c r="G22" s="3"/>
    </row>
    <row r="23" spans="1:15" ht="15" customHeight="1">
      <c r="B23" s="24" t="s">
        <v>78</v>
      </c>
      <c r="C23" s="6" t="s">
        <v>267</v>
      </c>
      <c r="D23" s="42" t="s">
        <v>674</v>
      </c>
      <c r="E23" s="16"/>
      <c r="F23" s="48"/>
      <c r="G23" s="3"/>
    </row>
    <row r="24" spans="1:15" s="3" customFormat="1" ht="15" customHeight="1">
      <c r="A24" s="9"/>
      <c r="B24" s="24"/>
      <c r="C24" s="26"/>
      <c r="D24" s="27"/>
      <c r="E24" s="27"/>
      <c r="F24" s="31"/>
      <c r="G24" s="2"/>
      <c r="H24" s="2"/>
      <c r="I24" s="2"/>
      <c r="J24" s="2"/>
      <c r="K24" s="2"/>
      <c r="L24" s="2"/>
      <c r="M24" s="2"/>
      <c r="N24" s="2"/>
      <c r="O24" s="2"/>
    </row>
    <row r="25" spans="1:15" ht="15" customHeight="1">
      <c r="B25" s="24" t="s">
        <v>79</v>
      </c>
      <c r="C25" s="6" t="s">
        <v>482</v>
      </c>
      <c r="D25" s="43">
        <v>1</v>
      </c>
      <c r="E25" s="16"/>
      <c r="F25" s="12"/>
      <c r="G25" s="3"/>
      <c r="H25" s="3"/>
      <c r="I25" s="3"/>
      <c r="J25" s="3"/>
      <c r="K25" s="3"/>
      <c r="L25" s="3"/>
      <c r="M25" s="3"/>
      <c r="N25" s="3"/>
      <c r="O25" s="3"/>
    </row>
    <row r="26" spans="1:15" s="9" customFormat="1" ht="15" customHeight="1">
      <c r="B26" s="24"/>
      <c r="C26" s="26"/>
      <c r="D26" s="27"/>
      <c r="E26" s="27"/>
      <c r="F26" s="31"/>
      <c r="G26" s="2"/>
      <c r="H26" s="2"/>
      <c r="I26" s="2"/>
      <c r="J26" s="2"/>
      <c r="K26" s="2"/>
      <c r="L26" s="2"/>
      <c r="M26" s="2"/>
      <c r="N26" s="2"/>
      <c r="O26" s="2"/>
    </row>
    <row r="27" spans="1:15">
      <c r="B27" s="23" t="s">
        <v>80</v>
      </c>
      <c r="C27" s="16" t="s">
        <v>456</v>
      </c>
      <c r="D27" s="43" t="s">
        <v>395</v>
      </c>
      <c r="E27" s="40"/>
      <c r="F27" s="12"/>
    </row>
    <row r="28" spans="1:15">
      <c r="B28" s="16"/>
      <c r="C28" s="66" t="s">
        <v>496</v>
      </c>
      <c r="D28" s="49" t="str">
        <f>IF(D27&lt;&gt;C28,VLOOKUP(D27,$C$29:$D$48,2,FALSE),C28)</f>
        <v>WEMAG Netz</v>
      </c>
      <c r="E28" s="39"/>
      <c r="F28" s="12"/>
      <c r="G28" s="3"/>
    </row>
    <row r="29" spans="1:15">
      <c r="B29" s="16"/>
      <c r="C29" s="23" t="s">
        <v>395</v>
      </c>
      <c r="D29" s="46" t="s">
        <v>677</v>
      </c>
      <c r="E29" s="41"/>
      <c r="F29" s="12"/>
      <c r="G29" s="3"/>
    </row>
    <row r="30" spans="1:15">
      <c r="B30" s="16"/>
      <c r="C30" s="23" t="s">
        <v>396</v>
      </c>
      <c r="D30" s="46"/>
      <c r="E30" s="41"/>
      <c r="F30" s="48"/>
      <c r="G30" s="3"/>
    </row>
    <row r="31" spans="1:15">
      <c r="B31" s="16"/>
      <c r="C31" s="23" t="s">
        <v>419</v>
      </c>
      <c r="D31" s="47"/>
      <c r="E31" s="41"/>
      <c r="F31" s="48"/>
      <c r="G31" s="3"/>
    </row>
    <row r="32" spans="1:15">
      <c r="B32" s="16"/>
      <c r="C32" s="23" t="s">
        <v>420</v>
      </c>
      <c r="D32" s="47"/>
      <c r="E32" s="41"/>
      <c r="F32" s="48"/>
      <c r="G32" s="3"/>
    </row>
    <row r="33" spans="2:7">
      <c r="B33" s="16"/>
      <c r="C33" s="23" t="s">
        <v>421</v>
      </c>
      <c r="D33" s="46"/>
      <c r="E33" s="41"/>
      <c r="F33" s="48"/>
      <c r="G33" s="3"/>
    </row>
    <row r="34" spans="2:7">
      <c r="B34" s="16"/>
      <c r="C34" s="23" t="s">
        <v>422</v>
      </c>
      <c r="D34" s="47"/>
      <c r="E34" s="41"/>
      <c r="F34" s="48"/>
      <c r="G34" s="3"/>
    </row>
    <row r="35" spans="2:7">
      <c r="B35" s="16"/>
      <c r="C35" s="23" t="s">
        <v>423</v>
      </c>
      <c r="D35" s="47"/>
      <c r="E35" s="41"/>
      <c r="F35" s="48"/>
      <c r="G35" s="3"/>
    </row>
    <row r="36" spans="2:7">
      <c r="B36" s="16"/>
      <c r="C36" s="23" t="s">
        <v>424</v>
      </c>
      <c r="D36" s="47"/>
      <c r="E36" s="41"/>
      <c r="F36" s="48"/>
      <c r="G36" s="3"/>
    </row>
    <row r="37" spans="2:7">
      <c r="B37" s="16"/>
      <c r="C37" s="23" t="s">
        <v>425</v>
      </c>
      <c r="D37" s="47"/>
      <c r="E37" s="41"/>
      <c r="F37" s="48"/>
      <c r="G37" s="3"/>
    </row>
    <row r="38" spans="2:7">
      <c r="B38" s="16"/>
      <c r="C38" s="23" t="s">
        <v>428</v>
      </c>
      <c r="D38" s="47"/>
      <c r="E38" s="41"/>
      <c r="F38" s="48"/>
      <c r="G38" s="3"/>
    </row>
    <row r="39" spans="2:7">
      <c r="B39" s="16"/>
      <c r="C39" s="23" t="s">
        <v>429</v>
      </c>
      <c r="D39" s="47"/>
      <c r="E39" s="41"/>
      <c r="F39" s="48"/>
      <c r="G39" s="3"/>
    </row>
    <row r="40" spans="2:7">
      <c r="B40" s="16"/>
      <c r="C40" s="23" t="s">
        <v>430</v>
      </c>
      <c r="D40" s="47"/>
      <c r="E40" s="41"/>
      <c r="F40" s="48"/>
      <c r="G40" s="3"/>
    </row>
    <row r="41" spans="2:7">
      <c r="B41" s="16"/>
      <c r="C41" s="23" t="s">
        <v>431</v>
      </c>
      <c r="D41" s="47"/>
      <c r="E41" s="41"/>
      <c r="F41" s="48"/>
      <c r="G41" s="3"/>
    </row>
    <row r="42" spans="2:7">
      <c r="B42" s="16"/>
      <c r="C42" s="23" t="s">
        <v>432</v>
      </c>
      <c r="D42" s="47"/>
      <c r="E42" s="41"/>
      <c r="F42" s="48"/>
      <c r="G42" s="3"/>
    </row>
    <row r="43" spans="2:7">
      <c r="B43" s="16"/>
      <c r="C43" s="23" t="s">
        <v>433</v>
      </c>
      <c r="D43" s="47"/>
      <c r="E43" s="41"/>
      <c r="F43" s="48"/>
      <c r="G43" s="3"/>
    </row>
    <row r="44" spans="2:7">
      <c r="B44" s="16"/>
      <c r="C44" s="23" t="s">
        <v>434</v>
      </c>
      <c r="D44" s="47"/>
      <c r="E44" s="41"/>
      <c r="F44" s="48"/>
      <c r="G44" s="3"/>
    </row>
    <row r="45" spans="2:7">
      <c r="B45" s="16"/>
      <c r="C45" s="23" t="s">
        <v>435</v>
      </c>
      <c r="D45" s="47"/>
      <c r="E45" s="41"/>
      <c r="F45" s="48"/>
      <c r="G45" s="3"/>
    </row>
    <row r="46" spans="2:7">
      <c r="B46" s="16"/>
      <c r="C46" s="23" t="s">
        <v>436</v>
      </c>
      <c r="D46" s="47"/>
      <c r="E46" s="41"/>
      <c r="F46" s="48"/>
    </row>
    <row r="47" spans="2:7">
      <c r="B47" s="16"/>
      <c r="C47" s="23" t="s">
        <v>437</v>
      </c>
      <c r="D47" s="47"/>
      <c r="E47" s="41"/>
      <c r="F47" s="48"/>
    </row>
    <row r="48" spans="2:7">
      <c r="B48" s="16"/>
      <c r="C48" s="23" t="s">
        <v>438</v>
      </c>
      <c r="D48" s="47"/>
      <c r="E48" s="41"/>
      <c r="F48" s="48"/>
    </row>
    <row r="49" spans="2:6">
      <c r="B49" s="16"/>
      <c r="C49" s="16"/>
      <c r="D49" s="16"/>
      <c r="E49" s="16"/>
      <c r="F49" s="16"/>
    </row>
    <row r="50" spans="2:6"/>
  </sheetData>
  <sheetProtection sheet="1" objects="1" scenarios="1"/>
  <conditionalFormatting sqref="D29:D48">
    <cfRule type="expression" dxfId="64" priority="2">
      <formula>IF(CELL("Zeile",D29)&lt;$D$25+CELL("Zeile",$D$29),1,0)</formula>
    </cfRule>
  </conditionalFormatting>
  <conditionalFormatting sqref="D30:D48">
    <cfRule type="expression" dxfId="63" priority="1">
      <formula>IF(CELL(D30)&lt;$D$27+27,1,0)</formula>
    </cfRule>
  </conditionalFormatting>
  <dataValidations count="2">
    <dataValidation type="whole" allowBlank="1" showInputMessage="1" showErrorMessage="1" sqref="D25" xr:uid="{993C0732-D15A-41F0-B814-9998C4F0D28C}">
      <formula1>1</formula1>
      <formula2>20</formula2>
    </dataValidation>
    <dataValidation type="list" allowBlank="1" showInputMessage="1" showErrorMessage="1" sqref="D27" xr:uid="{5F13B12C-A43F-4FDD-9078-00AB033D369E}">
      <formula1>$C$28:$C$48</formula1>
    </dataValidation>
  </dataValidations>
  <pageMargins left="0.7" right="0.7" top="0.78740157499999996" bottom="0.78740157499999996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858F5-50D0-4429-A961-7084DCF564CB}">
  <sheetPr codeName="Tabelle5">
    <tabColor rgb="FFFFC000"/>
    <pageSetUpPr fitToPage="1"/>
  </sheetPr>
  <dimension ref="A1:AM62"/>
  <sheetViews>
    <sheetView showGridLines="0" zoomScaleNormal="100" workbookViewId="0">
      <selection activeCell="D13" sqref="D13"/>
    </sheetView>
  </sheetViews>
  <sheetFormatPr baseColWidth="10" defaultColWidth="0" defaultRowHeight="18" customHeight="1"/>
  <cols>
    <col min="1" max="1" width="2.88671875" style="9" customWidth="1"/>
    <col min="2" max="2" width="5.88671875" style="9" customWidth="1"/>
    <col min="3" max="3" width="51.44140625" style="9" customWidth="1"/>
    <col min="4" max="4" width="33.109375" style="9" customWidth="1"/>
    <col min="5" max="5" width="26.5546875" style="9" customWidth="1"/>
    <col min="6" max="39" width="8.88671875" style="14" hidden="1" customWidth="1"/>
    <col min="40" max="16384" width="8.88671875" style="9" hidden="1"/>
  </cols>
  <sheetData>
    <row r="1" spans="2:15" ht="75" customHeight="1"/>
    <row r="2" spans="2:15" ht="23.4">
      <c r="B2" s="10" t="s">
        <v>269</v>
      </c>
    </row>
    <row r="3" spans="2:15" ht="14.4"/>
    <row r="4" spans="2:15" ht="14.4">
      <c r="B4" s="16"/>
      <c r="C4" s="16"/>
      <c r="D4" s="16"/>
      <c r="E4" s="16"/>
    </row>
    <row r="5" spans="2:15" ht="15" customHeight="1">
      <c r="B5" s="23"/>
      <c r="C5" s="57" t="s">
        <v>442</v>
      </c>
      <c r="D5" s="59" t="str">
        <f>Netzbetreiber!$D$9</f>
        <v>Wemag Netz GmbH</v>
      </c>
      <c r="H5" s="68"/>
      <c r="I5" s="68"/>
      <c r="J5" s="68"/>
      <c r="K5" s="68"/>
    </row>
    <row r="6" spans="2:15" ht="15" customHeight="1">
      <c r="B6" s="23"/>
      <c r="C6" s="62" t="s">
        <v>441</v>
      </c>
      <c r="D6" s="59" t="str">
        <f>Netzbetreiber!D28</f>
        <v>WEMAG Netz</v>
      </c>
      <c r="E6" s="16"/>
      <c r="H6" s="68"/>
      <c r="I6" s="68"/>
      <c r="J6" s="68"/>
      <c r="K6" s="68"/>
    </row>
    <row r="7" spans="2:15" ht="15" customHeight="1">
      <c r="B7" s="23"/>
      <c r="C7" s="61" t="s">
        <v>483</v>
      </c>
      <c r="D7" s="329" t="str">
        <f>Netzbetreiber!$D$11</f>
        <v>9870122800005</v>
      </c>
      <c r="E7" s="16"/>
      <c r="H7" s="68"/>
      <c r="I7" s="68"/>
      <c r="J7" s="68"/>
      <c r="K7" s="68"/>
    </row>
    <row r="8" spans="2:15" ht="15" customHeight="1">
      <c r="B8" s="23"/>
      <c r="C8" s="57" t="s">
        <v>133</v>
      </c>
      <c r="D8" s="51">
        <f>Netzbetreiber!$D$6</f>
        <v>44562</v>
      </c>
      <c r="E8" s="16"/>
      <c r="H8" s="68"/>
      <c r="I8" s="68"/>
      <c r="J8" s="68"/>
      <c r="K8" s="68"/>
    </row>
    <row r="9" spans="2:15" ht="15" customHeight="1">
      <c r="B9" s="24"/>
      <c r="C9" s="31"/>
      <c r="D9" s="31"/>
      <c r="E9" s="27"/>
      <c r="F9" s="265"/>
      <c r="G9" s="266"/>
      <c r="H9" s="267"/>
      <c r="I9" s="267"/>
      <c r="J9" s="267"/>
      <c r="K9" s="267"/>
      <c r="L9" s="266"/>
      <c r="M9" s="266"/>
      <c r="N9" s="266"/>
      <c r="O9" s="266"/>
    </row>
    <row r="10" spans="2:15" ht="15" customHeight="1">
      <c r="B10" s="16"/>
      <c r="C10" s="16"/>
      <c r="D10" s="16"/>
      <c r="E10" s="16"/>
    </row>
    <row r="11" spans="2:15" ht="15" customHeight="1">
      <c r="B11" s="8" t="s">
        <v>81</v>
      </c>
      <c r="C11" s="6" t="s">
        <v>268</v>
      </c>
      <c r="D11" s="34" t="s">
        <v>678</v>
      </c>
      <c r="E11" s="16"/>
      <c r="H11" s="272" t="s">
        <v>256</v>
      </c>
      <c r="I11" s="272" t="s">
        <v>259</v>
      </c>
      <c r="J11" s="272" t="s">
        <v>260</v>
      </c>
      <c r="K11" s="68"/>
    </row>
    <row r="12" spans="2:15" ht="15" customHeight="1">
      <c r="B12" s="23"/>
      <c r="C12" s="6"/>
      <c r="D12" s="30"/>
      <c r="E12" s="16"/>
      <c r="H12" s="68"/>
      <c r="I12" s="68"/>
      <c r="J12" s="68"/>
      <c r="K12" s="68"/>
    </row>
    <row r="13" spans="2:15" ht="15" customHeight="1">
      <c r="B13" s="8" t="s">
        <v>82</v>
      </c>
      <c r="C13" s="6" t="s">
        <v>607</v>
      </c>
      <c r="D13" s="34" t="s">
        <v>608</v>
      </c>
      <c r="E13" s="16"/>
      <c r="H13" s="272" t="s">
        <v>608</v>
      </c>
      <c r="I13" s="272" t="s">
        <v>609</v>
      </c>
      <c r="J13" s="68"/>
      <c r="K13" s="68"/>
    </row>
    <row r="14" spans="2:15" ht="15" customHeight="1">
      <c r="B14" s="23"/>
      <c r="C14" s="6"/>
      <c r="D14" s="30"/>
      <c r="E14" s="16"/>
      <c r="H14" s="68"/>
      <c r="I14" s="68"/>
      <c r="J14" s="68"/>
      <c r="K14" s="68"/>
    </row>
    <row r="15" spans="2:15" ht="15" customHeight="1">
      <c r="B15" s="8" t="s">
        <v>83</v>
      </c>
      <c r="C15" s="6" t="s">
        <v>675</v>
      </c>
      <c r="D15" s="43" t="s">
        <v>676</v>
      </c>
      <c r="E15" s="16"/>
      <c r="H15" s="68"/>
      <c r="I15" s="68"/>
      <c r="J15" s="68"/>
      <c r="K15" s="68"/>
    </row>
    <row r="16" spans="2:15" ht="15" customHeight="1">
      <c r="B16" s="24"/>
      <c r="C16" s="16"/>
      <c r="D16" s="16"/>
      <c r="E16" s="16"/>
      <c r="H16" s="268"/>
      <c r="I16" s="268"/>
      <c r="J16" s="268"/>
      <c r="K16" s="268"/>
      <c r="L16" s="269"/>
    </row>
    <row r="17" spans="2:16" ht="15" customHeight="1">
      <c r="B17" s="23"/>
      <c r="C17" s="6"/>
      <c r="D17" s="30"/>
      <c r="E17" s="16"/>
      <c r="H17" s="268"/>
      <c r="I17" s="268"/>
      <c r="J17" s="268"/>
      <c r="K17" s="268"/>
      <c r="L17" s="269"/>
    </row>
    <row r="18" spans="2:16" ht="15" customHeight="1">
      <c r="B18" s="8" t="s">
        <v>84</v>
      </c>
      <c r="C18" s="32" t="s">
        <v>368</v>
      </c>
      <c r="D18" s="50" t="s">
        <v>257</v>
      </c>
      <c r="E18" s="16"/>
      <c r="H18" s="270" t="s">
        <v>257</v>
      </c>
      <c r="I18" s="270" t="s">
        <v>135</v>
      </c>
      <c r="J18" s="268"/>
      <c r="K18" s="268"/>
      <c r="L18" s="269"/>
    </row>
    <row r="19" spans="2:16" ht="15" customHeight="1">
      <c r="B19" s="23"/>
      <c r="C19" s="33" t="str">
        <f>HLOOKUP($D$18,$H$18:$I$20,2,0)</f>
        <v>=&gt; zeitnah ermittelter Netzzustand fließt nicht in Allokation ein</v>
      </c>
      <c r="D19" s="17"/>
      <c r="E19" s="16"/>
      <c r="H19" s="271" t="s">
        <v>567</v>
      </c>
      <c r="I19" s="271" t="s">
        <v>484</v>
      </c>
      <c r="J19" s="268"/>
      <c r="K19" s="268"/>
      <c r="L19" s="269"/>
    </row>
    <row r="20" spans="2:16" ht="15" customHeight="1">
      <c r="B20" s="23"/>
      <c r="C20" s="33" t="str">
        <f>HLOOKUP($D$18,$H$18:$I$20,3,0)</f>
        <v>=&gt; Zeitreihentyp SLPsyn</v>
      </c>
      <c r="D20" s="17"/>
      <c r="E20" s="16"/>
      <c r="H20" s="271" t="s">
        <v>485</v>
      </c>
      <c r="I20" s="271" t="s">
        <v>486</v>
      </c>
      <c r="J20" s="268"/>
      <c r="K20" s="268"/>
      <c r="L20" s="269"/>
    </row>
    <row r="21" spans="2:16" ht="15" customHeight="1">
      <c r="B21" s="23"/>
      <c r="C21" s="33"/>
      <c r="D21" s="17"/>
      <c r="E21" s="16"/>
      <c r="H21" s="271"/>
      <c r="I21" s="271"/>
      <c r="J21" s="268"/>
      <c r="K21" s="268"/>
      <c r="L21" s="269"/>
    </row>
    <row r="22" spans="2:16" ht="15" customHeight="1">
      <c r="B22" s="8" t="s">
        <v>85</v>
      </c>
      <c r="C22" s="9" t="s">
        <v>605</v>
      </c>
      <c r="D22" s="50" t="s">
        <v>601</v>
      </c>
      <c r="E22" s="16"/>
      <c r="H22" s="268" t="s">
        <v>601</v>
      </c>
      <c r="I22" s="268" t="s">
        <v>602</v>
      </c>
      <c r="J22" s="268"/>
      <c r="K22" s="9"/>
      <c r="L22" s="269"/>
    </row>
    <row r="23" spans="2:16" ht="15" customHeight="1">
      <c r="B23" s="8"/>
      <c r="C23" s="9" t="str">
        <f>HLOOKUP(D22,H22:I23,2,0)</f>
        <v>nach TU-München Verfahren</v>
      </c>
      <c r="D23" s="50" t="s">
        <v>603</v>
      </c>
      <c r="E23" s="16"/>
      <c r="H23" s="268" t="s">
        <v>604</v>
      </c>
      <c r="I23" s="9" t="s">
        <v>600</v>
      </c>
      <c r="J23" s="9"/>
      <c r="K23" s="9"/>
      <c r="L23" s="269"/>
    </row>
    <row r="24" spans="2:16" ht="15" customHeight="1">
      <c r="B24" s="23"/>
      <c r="C24" s="25" t="s">
        <v>606</v>
      </c>
      <c r="D24" s="25" t="str">
        <f>IF(D22=$H$22,L24,IF(D23=$H$24,M24,N24))</f>
        <v>=&gt;  Q(D) = KW  x  h(T, SLP-Typ)  x  F(WT)</v>
      </c>
      <c r="E24" s="16"/>
      <c r="H24" s="268" t="s">
        <v>603</v>
      </c>
      <c r="I24" s="268" t="s">
        <v>610</v>
      </c>
      <c r="J24" s="9"/>
      <c r="K24" s="9"/>
      <c r="L24" s="271" t="s">
        <v>611</v>
      </c>
      <c r="M24" s="271" t="s">
        <v>613</v>
      </c>
      <c r="N24" s="271" t="s">
        <v>612</v>
      </c>
      <c r="O24" s="9"/>
      <c r="P24" s="269"/>
    </row>
    <row r="25" spans="2:16" ht="15" customHeight="1">
      <c r="B25" s="23"/>
      <c r="C25" s="25"/>
      <c r="D25" s="16"/>
      <c r="E25" s="16"/>
      <c r="H25" s="268"/>
      <c r="I25" s="268"/>
      <c r="J25" s="268"/>
      <c r="K25" s="268"/>
      <c r="L25" s="269"/>
    </row>
    <row r="26" spans="2:16" ht="15" customHeight="1">
      <c r="B26" s="8" t="s">
        <v>370</v>
      </c>
      <c r="C26" s="7" t="s">
        <v>570</v>
      </c>
      <c r="D26" s="43" t="s">
        <v>136</v>
      </c>
      <c r="E26" s="16"/>
      <c r="H26" s="270" t="s">
        <v>134</v>
      </c>
      <c r="I26" s="270" t="s">
        <v>136</v>
      </c>
      <c r="J26" s="268"/>
      <c r="K26" s="268"/>
      <c r="L26" s="269"/>
    </row>
    <row r="27" spans="2:16" ht="15" customHeight="1">
      <c r="B27" s="8"/>
      <c r="C27" s="7" t="s">
        <v>614</v>
      </c>
      <c r="D27" s="43" t="s">
        <v>615</v>
      </c>
      <c r="E27" s="16"/>
      <c r="H27" s="298" t="s">
        <v>615</v>
      </c>
      <c r="I27" s="270" t="s">
        <v>616</v>
      </c>
      <c r="J27" s="270" t="s">
        <v>617</v>
      </c>
      <c r="K27" s="268"/>
      <c r="L27" s="269"/>
    </row>
    <row r="28" spans="2:16" ht="15" customHeight="1">
      <c r="B28" s="23"/>
      <c r="C28" s="16" t="str">
        <f>HLOOKUP(D27,H27:J28,2,0)</f>
        <v>=&gt; Q(Allokation)  =  Q(Synth.);    F(kor) = 1</v>
      </c>
      <c r="D28" s="299">
        <v>1</v>
      </c>
      <c r="E28" s="16"/>
      <c r="H28" s="271" t="s">
        <v>618</v>
      </c>
      <c r="I28" s="271" t="s">
        <v>619</v>
      </c>
      <c r="J28" s="271" t="s">
        <v>620</v>
      </c>
      <c r="K28" s="268"/>
      <c r="L28" s="269"/>
    </row>
    <row r="29" spans="2:16" ht="15" customHeight="1">
      <c r="B29" s="23"/>
      <c r="C29" s="16" t="str">
        <f>HLOOKUP(D27,H27:J29,3,0)</f>
        <v xml:space="preserve"> </v>
      </c>
      <c r="D29" s="300"/>
      <c r="E29" s="16"/>
      <c r="H29" s="271" t="s">
        <v>621</v>
      </c>
      <c r="I29" s="271" t="s">
        <v>622</v>
      </c>
      <c r="J29" s="271" t="s">
        <v>623</v>
      </c>
      <c r="K29" s="268"/>
      <c r="L29" s="269"/>
    </row>
    <row r="30" spans="2:16" ht="15" customHeight="1">
      <c r="B30" s="23"/>
      <c r="C30" s="25"/>
      <c r="D30" s="16"/>
      <c r="E30" s="16"/>
      <c r="H30" s="268"/>
      <c r="I30" s="268"/>
      <c r="J30" s="268"/>
      <c r="K30" s="268"/>
      <c r="L30" s="269"/>
    </row>
    <row r="31" spans="2:16" ht="15" customHeight="1">
      <c r="B31" s="8" t="s">
        <v>489</v>
      </c>
      <c r="C31" s="7" t="s">
        <v>569</v>
      </c>
      <c r="D31" s="43" t="s">
        <v>136</v>
      </c>
      <c r="E31" s="16"/>
      <c r="H31" s="270" t="s">
        <v>134</v>
      </c>
      <c r="I31" s="270" t="s">
        <v>136</v>
      </c>
      <c r="J31" s="268"/>
      <c r="K31" s="268"/>
      <c r="L31" s="269"/>
    </row>
    <row r="32" spans="2:16" ht="15" customHeight="1">
      <c r="B32" s="23"/>
      <c r="C32" s="16" t="str">
        <f>HLOOKUP(D31,$H$31:$I$32,2,0)</f>
        <v>=&gt; Q(Allokation)  =  Q(D-2);  F(opt) = 1</v>
      </c>
      <c r="D32" s="16"/>
      <c r="E32" s="16"/>
      <c r="H32" s="271" t="s">
        <v>624</v>
      </c>
      <c r="I32" s="271" t="s">
        <v>625</v>
      </c>
      <c r="J32" s="268"/>
      <c r="K32" s="268"/>
      <c r="L32" s="269"/>
    </row>
    <row r="33" spans="2:39" ht="15" customHeight="1">
      <c r="B33" s="23"/>
      <c r="C33" s="16" t="str">
        <f>HLOOKUP(D31,$H$31:$I$33,3,0)</f>
        <v xml:space="preserve"> </v>
      </c>
      <c r="D33" s="16"/>
      <c r="E33" s="16"/>
      <c r="H33" s="271" t="s">
        <v>626</v>
      </c>
      <c r="I33" s="268" t="s">
        <v>621</v>
      </c>
      <c r="J33" s="268"/>
      <c r="K33" s="268"/>
      <c r="L33" s="269"/>
    </row>
    <row r="34" spans="2:39" ht="15" customHeight="1">
      <c r="B34" s="23"/>
      <c r="C34" s="25"/>
      <c r="D34" s="16"/>
      <c r="E34" s="16"/>
      <c r="H34" s="268"/>
      <c r="I34" s="268"/>
      <c r="J34" s="268"/>
      <c r="K34" s="268"/>
      <c r="L34" s="269"/>
    </row>
    <row r="35" spans="2:39" ht="15" customHeight="1">
      <c r="B35" s="24" t="s">
        <v>541</v>
      </c>
      <c r="C35" s="25" t="s">
        <v>491</v>
      </c>
      <c r="D35" s="43">
        <v>14</v>
      </c>
      <c r="E35" s="16"/>
      <c r="H35" s="268"/>
      <c r="I35" s="268"/>
      <c r="J35" s="268"/>
      <c r="K35" s="268"/>
      <c r="L35" s="269"/>
    </row>
    <row r="36" spans="2:39" ht="15" customHeight="1">
      <c r="B36" s="23"/>
      <c r="C36" s="25"/>
      <c r="D36" s="16"/>
      <c r="E36" s="16"/>
      <c r="H36" s="268"/>
      <c r="I36" s="268"/>
      <c r="J36" s="268"/>
      <c r="K36" s="268"/>
      <c r="L36" s="269"/>
    </row>
    <row r="37" spans="2:39" ht="15" customHeight="1">
      <c r="B37" s="8" t="s">
        <v>542</v>
      </c>
      <c r="C37" s="6" t="s">
        <v>365</v>
      </c>
      <c r="D37" s="35">
        <v>1500000</v>
      </c>
      <c r="E37" s="16" t="s">
        <v>500</v>
      </c>
      <c r="I37" s="268"/>
      <c r="J37" s="268"/>
      <c r="K37" s="268"/>
      <c r="L37" s="268"/>
      <c r="M37" s="269"/>
    </row>
    <row r="38" spans="2:39" customFormat="1" ht="15" customHeight="1">
      <c r="C38" s="9" t="s">
        <v>487</v>
      </c>
      <c r="F38" s="14"/>
      <c r="G38" s="14"/>
      <c r="H38" s="68"/>
      <c r="I38" s="68"/>
      <c r="J38" s="68"/>
      <c r="K38" s="68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</row>
    <row r="39" spans="2:39" ht="15" customHeight="1">
      <c r="B39" s="16"/>
      <c r="C39" s="36"/>
      <c r="D39" s="30"/>
      <c r="E39" s="16"/>
      <c r="H39" s="68"/>
      <c r="I39" s="68"/>
      <c r="J39" s="68"/>
      <c r="K39" s="68"/>
    </row>
    <row r="40" spans="2:39" ht="15" customHeight="1">
      <c r="B40" s="8" t="s">
        <v>543</v>
      </c>
      <c r="C40" s="6" t="s">
        <v>366</v>
      </c>
      <c r="D40" s="37">
        <v>500</v>
      </c>
      <c r="E40" s="16" t="s">
        <v>533</v>
      </c>
      <c r="H40" s="68"/>
      <c r="I40" s="68"/>
      <c r="J40" s="68"/>
      <c r="K40" s="68"/>
    </row>
    <row r="41" spans="2:39" ht="15" customHeight="1">
      <c r="C41" s="9" t="s">
        <v>488</v>
      </c>
    </row>
    <row r="42" spans="2:39" ht="15" customHeight="1">
      <c r="B42" s="8"/>
      <c r="C42" s="4"/>
    </row>
    <row r="43" spans="2:39" ht="15" customHeight="1">
      <c r="B43" s="8"/>
      <c r="C43" s="4" t="s">
        <v>532</v>
      </c>
    </row>
    <row r="44" spans="2:39" ht="18" customHeight="1">
      <c r="C44" s="4" t="s">
        <v>534</v>
      </c>
    </row>
    <row r="45" spans="2:39" ht="18" customHeight="1">
      <c r="C45" s="4"/>
    </row>
    <row r="46" spans="2:39" ht="15" customHeight="1">
      <c r="B46" s="23" t="s">
        <v>544</v>
      </c>
      <c r="C46" s="61" t="s">
        <v>568</v>
      </c>
      <c r="D46" s="43">
        <v>1</v>
      </c>
      <c r="E46" s="16"/>
      <c r="H46" s="14">
        <v>1</v>
      </c>
      <c r="I46" s="14">
        <v>2</v>
      </c>
      <c r="J46" s="14">
        <v>3</v>
      </c>
      <c r="K46" s="14">
        <v>4</v>
      </c>
      <c r="L46" s="14">
        <v>5</v>
      </c>
      <c r="M46" s="14">
        <v>6</v>
      </c>
      <c r="N46" s="14">
        <v>7</v>
      </c>
      <c r="O46" s="14">
        <v>8</v>
      </c>
      <c r="P46" s="14">
        <v>9</v>
      </c>
      <c r="Q46" s="14">
        <v>10</v>
      </c>
      <c r="R46" s="14">
        <v>11</v>
      </c>
      <c r="S46" s="14">
        <v>12</v>
      </c>
      <c r="T46" s="14">
        <v>13</v>
      </c>
      <c r="U46" s="14">
        <v>14</v>
      </c>
      <c r="V46" s="14">
        <v>15</v>
      </c>
    </row>
    <row r="47" spans="2:39" ht="15" customHeight="1">
      <c r="B47" s="23"/>
      <c r="C47" s="25"/>
      <c r="D47" s="16"/>
      <c r="E47" s="16"/>
      <c r="H47" s="14">
        <f>IF(H46&lt;=$D$46,H46,"")</f>
        <v>1</v>
      </c>
      <c r="I47" s="14" t="str">
        <f t="shared" ref="I47:V47" si="0">IF(I46&lt;=$D$46,I46,"")</f>
        <v/>
      </c>
      <c r="J47" s="14" t="str">
        <f t="shared" si="0"/>
        <v/>
      </c>
      <c r="K47" s="14" t="str">
        <f t="shared" si="0"/>
        <v/>
      </c>
      <c r="L47" s="14" t="str">
        <f t="shared" si="0"/>
        <v/>
      </c>
      <c r="M47" s="14" t="str">
        <f t="shared" si="0"/>
        <v/>
      </c>
      <c r="N47" s="14" t="str">
        <f t="shared" si="0"/>
        <v/>
      </c>
      <c r="O47" s="14" t="str">
        <f t="shared" si="0"/>
        <v/>
      </c>
      <c r="P47" s="14" t="str">
        <f t="shared" si="0"/>
        <v/>
      </c>
      <c r="Q47" s="14" t="str">
        <f t="shared" si="0"/>
        <v/>
      </c>
      <c r="R47" s="14" t="str">
        <f t="shared" si="0"/>
        <v/>
      </c>
      <c r="S47" s="14" t="str">
        <f t="shared" si="0"/>
        <v/>
      </c>
      <c r="T47" s="14" t="str">
        <f t="shared" si="0"/>
        <v/>
      </c>
      <c r="U47" s="14" t="str">
        <f t="shared" si="0"/>
        <v/>
      </c>
      <c r="V47" s="14" t="str">
        <f t="shared" si="0"/>
        <v/>
      </c>
    </row>
    <row r="48" spans="2:39" ht="18" customHeight="1">
      <c r="C48" s="23" t="s">
        <v>578</v>
      </c>
      <c r="D48" s="46" t="s">
        <v>653</v>
      </c>
    </row>
    <row r="49" spans="3:4" ht="18" customHeight="1">
      <c r="C49" s="23" t="s">
        <v>579</v>
      </c>
      <c r="D49" s="46"/>
    </row>
    <row r="50" spans="3:4" ht="18" customHeight="1">
      <c r="C50" s="23" t="s">
        <v>580</v>
      </c>
      <c r="D50" s="46"/>
    </row>
    <row r="51" spans="3:4" ht="18" customHeight="1">
      <c r="C51" s="23" t="s">
        <v>581</v>
      </c>
      <c r="D51" s="46"/>
    </row>
    <row r="52" spans="3:4" ht="18" customHeight="1">
      <c r="C52" s="23" t="s">
        <v>582</v>
      </c>
      <c r="D52" s="46"/>
    </row>
    <row r="53" spans="3:4" ht="18" customHeight="1">
      <c r="C53" s="23" t="s">
        <v>583</v>
      </c>
      <c r="D53" s="46"/>
    </row>
    <row r="54" spans="3:4" ht="18" customHeight="1">
      <c r="C54" s="23" t="s">
        <v>584</v>
      </c>
      <c r="D54" s="46"/>
    </row>
    <row r="55" spans="3:4" ht="18" customHeight="1">
      <c r="C55" s="23" t="s">
        <v>585</v>
      </c>
      <c r="D55" s="46"/>
    </row>
    <row r="56" spans="3:4" ht="18" customHeight="1">
      <c r="C56" s="23" t="s">
        <v>586</v>
      </c>
      <c r="D56" s="46"/>
    </row>
    <row r="57" spans="3:4" ht="18" customHeight="1">
      <c r="C57" s="23" t="s">
        <v>587</v>
      </c>
      <c r="D57" s="46"/>
    </row>
    <row r="58" spans="3:4" ht="18" customHeight="1">
      <c r="C58" s="23" t="s">
        <v>588</v>
      </c>
      <c r="D58" s="46"/>
    </row>
    <row r="59" spans="3:4" ht="18" customHeight="1">
      <c r="C59" s="23" t="s">
        <v>589</v>
      </c>
      <c r="D59" s="46"/>
    </row>
    <row r="60" spans="3:4" ht="18" customHeight="1">
      <c r="C60" s="23" t="s">
        <v>590</v>
      </c>
      <c r="D60" s="46"/>
    </row>
    <row r="61" spans="3:4" ht="18" customHeight="1">
      <c r="C61" s="23" t="s">
        <v>591</v>
      </c>
      <c r="D61" s="46"/>
    </row>
    <row r="62" spans="3:4" ht="18" customHeight="1">
      <c r="C62" s="23" t="s">
        <v>592</v>
      </c>
      <c r="D62" s="46"/>
    </row>
  </sheetData>
  <conditionalFormatting sqref="D15">
    <cfRule type="expression" dxfId="62" priority="21">
      <formula>IF($D$11="Gaspool",1,0)</formula>
    </cfRule>
  </conditionalFormatting>
  <conditionalFormatting sqref="D48:D62">
    <cfRule type="expression" dxfId="61" priority="17">
      <formula>IF(CELL("Zeile",D48)&lt;$D$46+CELL("Zeile",$D$48),1,0)</formula>
    </cfRule>
  </conditionalFormatting>
  <conditionalFormatting sqref="D49:D62">
    <cfRule type="expression" dxfId="60" priority="16">
      <formula>IF(CELL(D49)&lt;$D$36+27,1,0)</formula>
    </cfRule>
  </conditionalFormatting>
  <conditionalFormatting sqref="D23">
    <cfRule type="expression" dxfId="59" priority="15">
      <formula>IF($D$22=$H$22,1,0)</formula>
    </cfRule>
  </conditionalFormatting>
  <conditionalFormatting sqref="D31">
    <cfRule type="expression" dxfId="58" priority="4">
      <formula>IF($D$18="synthetisch",1,0)</formula>
    </cfRule>
  </conditionalFormatting>
  <conditionalFormatting sqref="D28">
    <cfRule type="expression" dxfId="57" priority="2">
      <formula>IF(AND($D$27=$I$27,$D$26=$H$26),1,0)</formula>
    </cfRule>
  </conditionalFormatting>
  <conditionalFormatting sqref="D26:D28">
    <cfRule type="expression" dxfId="56" priority="5">
      <formula>IF($D$18="analytisch",1,0)</formula>
    </cfRule>
  </conditionalFormatting>
  <conditionalFormatting sqref="D27">
    <cfRule type="expression" dxfId="55" priority="3">
      <formula>IF($D$26="nein",1)</formula>
    </cfRule>
  </conditionalFormatting>
  <dataValidations count="9">
    <dataValidation type="list" allowBlank="1" showInputMessage="1" showErrorMessage="1" sqref="D18" xr:uid="{9324BEF8-7907-4BA7-9DEC-F95E13C1765B}">
      <formula1>$H$18:$I$18</formula1>
    </dataValidation>
    <dataValidation type="whole" allowBlank="1" showInputMessage="1" showErrorMessage="1" sqref="D35" xr:uid="{C3C7F6E5-F9B2-4406-B8B0-C219AC76CAD6}">
      <formula1>1</formula1>
      <formula2>200</formula2>
    </dataValidation>
    <dataValidation type="list" allowBlank="1" showInputMessage="1" showErrorMessage="1" sqref="D46" xr:uid="{BBD843B4-3300-4D52-BB2F-5285EB5F2E03}">
      <formula1>$H$46:$V$46</formula1>
    </dataValidation>
    <dataValidation type="list" allowBlank="1" showInputMessage="1" showErrorMessage="1" sqref="D22" xr:uid="{AE0C6FB8-4DF0-41A1-9709-63960062381E}">
      <formula1>$H$22:$I$22</formula1>
    </dataValidation>
    <dataValidation type="list" allowBlank="1" showInputMessage="1" showErrorMessage="1" sqref="D23" xr:uid="{1F75BD68-3925-4C62-9D61-910F0F30E6DA}">
      <formula1>$H$24:$I$24</formula1>
    </dataValidation>
    <dataValidation type="list" allowBlank="1" showInputMessage="1" showErrorMessage="1" sqref="D13" xr:uid="{898D3CCB-738E-41E3-B63C-77C0BCA59FA7}">
      <formula1>$H$13:$I$13</formula1>
    </dataValidation>
    <dataValidation type="list" allowBlank="1" showInputMessage="1" showErrorMessage="1" sqref="D27" xr:uid="{39435E8B-9A4A-4EC7-96C8-AA360329B7DD}">
      <formula1>$H$27:$J$27</formula1>
    </dataValidation>
    <dataValidation type="list" allowBlank="1" showInputMessage="1" showErrorMessage="1" sqref="D26" xr:uid="{86EED374-3752-42F5-8879-66CAD8AC5F77}">
      <formula1>$H$26:$I$26</formula1>
    </dataValidation>
    <dataValidation type="list" allowBlank="1" showInputMessage="1" showErrorMessage="1" sqref="D31" xr:uid="{691D474E-8FDA-4902-B82D-6619442D947B}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stopIfTrue="1" id="{EEA5B62F-C5E4-4ABD-99FB-CFB993756930}">
            <xm:f>IF($D$35&lt;&gt;'SLP-Profile'!$J$8,1,0)</xm:f>
            <x14:dxf>
              <fill>
                <patternFill>
                  <bgColor indexed="1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C3457-8B6B-4FBA-AD6F-010422263923}">
  <sheetPr codeName="Tabelle7">
    <tabColor indexed="10"/>
    <pageSetUpPr fitToPage="1"/>
  </sheetPr>
  <dimension ref="A1:IV78"/>
  <sheetViews>
    <sheetView showGridLines="0" zoomScale="70" zoomScaleNormal="70" workbookViewId="0">
      <selection activeCell="E8" sqref="E8"/>
    </sheetView>
  </sheetViews>
  <sheetFormatPr baseColWidth="10" defaultColWidth="0" defaultRowHeight="14.4" zeroHeight="1"/>
  <cols>
    <col min="1" max="1" width="2.88671875" style="128" customWidth="1"/>
    <col min="2" max="2" width="5.44140625" style="128" customWidth="1"/>
    <col min="3" max="3" width="37.5546875" style="128" customWidth="1"/>
    <col min="4" max="4" width="12.5546875" style="128" customWidth="1"/>
    <col min="5" max="14" width="12.6640625" style="128" customWidth="1"/>
    <col min="15" max="15" width="34.109375" style="128" customWidth="1"/>
    <col min="16" max="16" width="7.33203125" style="170" customWidth="1"/>
    <col min="17" max="18" width="7.33203125" style="208" hidden="1" customWidth="1"/>
    <col min="19" max="19" width="13.44140625" style="208" hidden="1" customWidth="1"/>
    <col min="20" max="20" width="23.5546875" style="208" hidden="1" customWidth="1"/>
    <col min="21" max="21" width="5.44140625" style="208" hidden="1" customWidth="1"/>
    <col min="22" max="22" width="5" style="208" hidden="1" customWidth="1"/>
    <col min="23" max="23" width="5.33203125" style="208" hidden="1" customWidth="1"/>
    <col min="24" max="24" width="5" style="208" hidden="1" customWidth="1"/>
    <col min="25" max="25" width="8.109375" style="208" hidden="1" customWidth="1"/>
    <col min="26" max="26" width="11.6640625" style="208" hidden="1" customWidth="1"/>
    <col min="27" max="27" width="8.88671875" style="208" hidden="1" customWidth="1"/>
    <col min="28" max="28" width="11" style="208" hidden="1" customWidth="1"/>
    <col min="29" max="29" width="11" style="58" hidden="1" customWidth="1"/>
    <col min="30" max="36" width="4" style="58" hidden="1" customWidth="1"/>
    <col min="37" max="37" width="4.44140625" style="58" hidden="1" customWidth="1"/>
    <col min="38" max="38" width="4" style="58" hidden="1" customWidth="1"/>
    <col min="39" max="47" width="4.44140625" style="58" hidden="1" customWidth="1"/>
    <col min="48" max="48" width="4" style="58" hidden="1" customWidth="1"/>
    <col min="49" max="256" width="22.5546875" style="58" hidden="1"/>
    <col min="257" max="16384" width="1" style="58" hidden="1"/>
  </cols>
  <sheetData>
    <row r="1" spans="2:56" ht="75" customHeight="1"/>
    <row r="2" spans="2:56" ht="23.4">
      <c r="B2" s="171" t="s">
        <v>536</v>
      </c>
    </row>
    <row r="3" spans="2:56" ht="15" customHeight="1">
      <c r="B3" s="171"/>
    </row>
    <row r="4" spans="2:56">
      <c r="B4" s="130"/>
      <c r="C4" s="57" t="s">
        <v>442</v>
      </c>
      <c r="D4" s="58"/>
      <c r="E4" s="331" t="str">
        <f>Netzbetreiber!D9</f>
        <v>Wemag Netz GmbH</v>
      </c>
      <c r="F4" s="331"/>
      <c r="G4" s="331"/>
      <c r="M4" s="130"/>
      <c r="N4" s="130"/>
      <c r="O4" s="130"/>
    </row>
    <row r="5" spans="2:56">
      <c r="B5" s="130"/>
      <c r="C5" s="57" t="s">
        <v>441</v>
      </c>
      <c r="D5" s="58"/>
      <c r="E5" s="59" t="str">
        <f>Netzbetreiber!D28</f>
        <v>WEMAG Netz</v>
      </c>
      <c r="F5" s="130"/>
      <c r="G5" s="130"/>
      <c r="H5" s="130"/>
      <c r="M5" s="130"/>
      <c r="N5" s="130"/>
      <c r="O5" s="130"/>
    </row>
    <row r="6" spans="2:56">
      <c r="B6" s="130"/>
      <c r="C6" s="61" t="s">
        <v>483</v>
      </c>
      <c r="D6" s="58"/>
      <c r="E6" s="330" t="str">
        <f>Netzbetreiber!D11</f>
        <v>9870122800005</v>
      </c>
      <c r="F6" s="330"/>
      <c r="G6" s="330"/>
      <c r="H6" s="130"/>
      <c r="I6" s="130"/>
      <c r="J6" s="130"/>
      <c r="K6" s="130"/>
      <c r="L6" s="130"/>
      <c r="M6" s="130"/>
      <c r="N6" s="130"/>
      <c r="O6" s="130"/>
    </row>
    <row r="7" spans="2:56">
      <c r="B7" s="130"/>
      <c r="C7" s="57" t="s">
        <v>133</v>
      </c>
      <c r="D7" s="58"/>
      <c r="E7" s="51">
        <f>Netzbetreiber!D6</f>
        <v>44562</v>
      </c>
      <c r="F7" s="130"/>
      <c r="G7" s="130"/>
      <c r="J7" s="130"/>
      <c r="K7" s="130"/>
      <c r="L7" s="130"/>
      <c r="M7" s="130"/>
      <c r="N7" s="130"/>
      <c r="O7" s="130"/>
    </row>
    <row r="8" spans="2:56">
      <c r="B8" s="130"/>
      <c r="C8" s="130"/>
      <c r="D8" s="130"/>
      <c r="E8" s="130"/>
      <c r="F8" s="130"/>
      <c r="G8" s="130"/>
      <c r="H8" s="89" t="s">
        <v>493</v>
      </c>
      <c r="J8" s="130"/>
      <c r="K8" s="130"/>
      <c r="L8" s="130"/>
      <c r="M8" s="130"/>
      <c r="N8" s="130"/>
      <c r="O8" s="130"/>
    </row>
    <row r="9" spans="2:56">
      <c r="B9" s="130"/>
      <c r="C9" s="61" t="s">
        <v>515</v>
      </c>
      <c r="D9" s="130"/>
      <c r="E9" s="130"/>
      <c r="F9" s="154">
        <f>'SLP-Verfahren'!D46</f>
        <v>1</v>
      </c>
      <c r="H9" s="172" t="s">
        <v>593</v>
      </c>
      <c r="J9" s="130"/>
      <c r="K9" s="130"/>
      <c r="L9" s="130"/>
      <c r="M9" s="130"/>
      <c r="N9" s="130"/>
      <c r="O9" s="130"/>
    </row>
    <row r="10" spans="2:56">
      <c r="B10" s="130"/>
      <c r="C10" s="57" t="s">
        <v>577</v>
      </c>
      <c r="D10" s="130"/>
      <c r="E10" s="130"/>
      <c r="F10" s="50">
        <v>1</v>
      </c>
      <c r="G10" s="58"/>
      <c r="H10" s="172" t="s">
        <v>594</v>
      </c>
      <c r="J10" s="130"/>
      <c r="K10" s="130"/>
      <c r="L10" s="130"/>
      <c r="M10" s="130"/>
      <c r="N10" s="130"/>
      <c r="O10" s="130"/>
    </row>
    <row r="11" spans="2:56">
      <c r="B11" s="130"/>
      <c r="C11" s="57" t="s">
        <v>595</v>
      </c>
      <c r="D11" s="130"/>
      <c r="E11" s="130"/>
      <c r="F11" s="334" t="str">
        <f>INDEX('SLP-Verfahren'!D48:D62,'SLP-Temp-Gebiet #01'!F10)</f>
        <v>DWD Teterow</v>
      </c>
      <c r="G11" s="334"/>
      <c r="H11" s="290"/>
      <c r="J11" s="130"/>
      <c r="K11" s="130"/>
      <c r="L11" s="130"/>
      <c r="M11" s="130"/>
      <c r="N11" s="130"/>
      <c r="O11" s="130"/>
    </row>
    <row r="12" spans="2:56"/>
    <row r="13" spans="2:56" ht="18" customHeight="1">
      <c r="B13" s="130"/>
      <c r="C13" s="1" t="s">
        <v>576</v>
      </c>
      <c r="D13" s="1"/>
      <c r="E13" s="1"/>
      <c r="F13" s="182" t="s">
        <v>540</v>
      </c>
      <c r="G13" s="130" t="s">
        <v>538</v>
      </c>
      <c r="H13" s="262" t="s">
        <v>555</v>
      </c>
      <c r="I13" s="58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3" t="s">
        <v>445</v>
      </c>
      <c r="D14" s="343"/>
      <c r="E14" s="90" t="s">
        <v>446</v>
      </c>
      <c r="F14" s="263" t="s">
        <v>85</v>
      </c>
      <c r="G14" s="264" t="s">
        <v>564</v>
      </c>
      <c r="H14" s="52">
        <v>0</v>
      </c>
      <c r="I14" s="58"/>
      <c r="J14" s="130"/>
      <c r="K14" s="130"/>
      <c r="L14" s="130"/>
      <c r="M14" s="130"/>
      <c r="N14" s="130"/>
      <c r="O14" s="333" t="s">
        <v>643</v>
      </c>
      <c r="R14" s="208" t="s">
        <v>556</v>
      </c>
      <c r="S14" s="208" t="s">
        <v>557</v>
      </c>
      <c r="T14" s="208" t="s">
        <v>558</v>
      </c>
      <c r="U14" s="208" t="s">
        <v>559</v>
      </c>
      <c r="V14" s="208" t="s">
        <v>539</v>
      </c>
      <c r="W14" s="208" t="s">
        <v>560</v>
      </c>
      <c r="X14" s="208" t="s">
        <v>561</v>
      </c>
      <c r="Y14" s="208" t="s">
        <v>562</v>
      </c>
      <c r="Z14" s="208" t="s">
        <v>563</v>
      </c>
      <c r="AA14" s="208" t="s">
        <v>564</v>
      </c>
      <c r="AB14" s="208" t="s">
        <v>565</v>
      </c>
      <c r="AC14" s="208" t="s">
        <v>566</v>
      </c>
    </row>
    <row r="15" spans="2:56" ht="19.5" customHeight="1">
      <c r="B15" s="130"/>
      <c r="C15" s="343" t="s">
        <v>387</v>
      </c>
      <c r="D15" s="343"/>
      <c r="E15" s="90" t="s">
        <v>446</v>
      </c>
      <c r="F15" s="263" t="s">
        <v>71</v>
      </c>
      <c r="G15" s="264" t="s">
        <v>558</v>
      </c>
      <c r="H15" s="52">
        <v>0</v>
      </c>
      <c r="I15" s="58"/>
      <c r="J15" s="130"/>
      <c r="K15" s="130"/>
      <c r="L15" s="130"/>
      <c r="M15" s="130"/>
      <c r="N15" s="130"/>
      <c r="O15" s="161"/>
      <c r="R15" s="261" t="s">
        <v>71</v>
      </c>
      <c r="S15" s="261" t="s">
        <v>72</v>
      </c>
      <c r="T15" s="261" t="s">
        <v>73</v>
      </c>
      <c r="U15" s="261" t="s">
        <v>74</v>
      </c>
      <c r="V15" s="261" t="s">
        <v>75</v>
      </c>
      <c r="W15" s="261" t="s">
        <v>76</v>
      </c>
      <c r="X15" s="261" t="s">
        <v>77</v>
      </c>
      <c r="Y15" s="261" t="s">
        <v>78</v>
      </c>
      <c r="Z15" s="261" t="s">
        <v>79</v>
      </c>
      <c r="AA15" s="261" t="s">
        <v>80</v>
      </c>
      <c r="AB15" s="261" t="s">
        <v>81</v>
      </c>
      <c r="AC15" s="261" t="s">
        <v>82</v>
      </c>
      <c r="AD15" s="261" t="s">
        <v>83</v>
      </c>
      <c r="AE15" s="261" t="s">
        <v>84</v>
      </c>
      <c r="AF15" s="261" t="s">
        <v>85</v>
      </c>
      <c r="AG15" s="261" t="s">
        <v>370</v>
      </c>
      <c r="AH15" s="261" t="s">
        <v>489</v>
      </c>
      <c r="AI15" s="261" t="s">
        <v>541</v>
      </c>
      <c r="AJ15" s="261" t="s">
        <v>542</v>
      </c>
      <c r="AK15" s="261" t="s">
        <v>543</v>
      </c>
      <c r="AL15" s="261" t="s">
        <v>544</v>
      </c>
      <c r="AM15" s="261" t="s">
        <v>545</v>
      </c>
      <c r="AN15" s="261" t="s">
        <v>546</v>
      </c>
      <c r="AO15" s="261" t="s">
        <v>547</v>
      </c>
      <c r="AP15" s="261" t="s">
        <v>548</v>
      </c>
      <c r="AQ15" s="261" t="s">
        <v>549</v>
      </c>
      <c r="AR15" s="261" t="s">
        <v>550</v>
      </c>
      <c r="AS15" s="261" t="s">
        <v>551</v>
      </c>
      <c r="AT15" s="261" t="s">
        <v>552</v>
      </c>
      <c r="AU15" s="261" t="s">
        <v>553</v>
      </c>
      <c r="AV15" s="261" t="s">
        <v>554</v>
      </c>
      <c r="AW15" s="261"/>
      <c r="AX15" s="261"/>
      <c r="AY15" s="261"/>
      <c r="AZ15" s="261"/>
      <c r="BA15" s="261"/>
      <c r="BB15" s="261"/>
      <c r="BC15" s="261"/>
      <c r="BD15" s="261"/>
    </row>
    <row r="16" spans="2:56" ht="19.5" customHeight="1">
      <c r="B16" s="130"/>
      <c r="C16" s="173"/>
      <c r="D16" s="174"/>
      <c r="E16" s="130"/>
      <c r="F16" s="58"/>
      <c r="G16" s="130"/>
      <c r="H16" s="130"/>
      <c r="I16" s="130"/>
      <c r="J16" s="130"/>
      <c r="K16" s="130"/>
      <c r="L16" s="130"/>
      <c r="M16" s="130"/>
      <c r="N16" s="130"/>
      <c r="O16" s="130"/>
      <c r="R16" s="209"/>
      <c r="S16" s="209"/>
    </row>
    <row r="17" spans="2:28" ht="19.5" customHeight="1">
      <c r="B17" s="175" t="s">
        <v>510</v>
      </c>
      <c r="C17" s="176"/>
      <c r="D17" s="174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9"/>
      <c r="S17" s="209"/>
    </row>
    <row r="18" spans="2:28">
      <c r="B18" s="130"/>
      <c r="C18" s="57" t="s">
        <v>516</v>
      </c>
      <c r="D18" s="130"/>
      <c r="E18" s="130"/>
      <c r="F18" s="50">
        <v>1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7">
        <f>IF(E20&gt;$F$18,0,1)</f>
        <v>1</v>
      </c>
      <c r="F19" s="177">
        <f t="shared" ref="F19:N19" si="0">IF(F20&gt;$F$18,0,1)</f>
        <v>0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30"/>
    </row>
    <row r="20" spans="2:28" ht="33.75" customHeight="1">
      <c r="B20" s="130"/>
      <c r="C20" s="178" t="s">
        <v>511</v>
      </c>
      <c r="D20" s="179" t="s">
        <v>507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144</v>
      </c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</row>
    <row r="21" spans="2:28">
      <c r="B21" s="182"/>
      <c r="C21" s="183" t="s">
        <v>518</v>
      </c>
      <c r="D21" s="153" t="s">
        <v>509</v>
      </c>
      <c r="E21" s="282">
        <f>1-SUMPRODUCT(F19:N19,F21:N21)</f>
        <v>1</v>
      </c>
      <c r="F21" s="282">
        <f>ROUND(F22/$D$22,4)</f>
        <v>1</v>
      </c>
      <c r="G21" s="283">
        <f t="shared" ref="G21:N21" si="1">ROUND(G22/$D$22,4)</f>
        <v>0</v>
      </c>
      <c r="H21" s="283">
        <f t="shared" si="1"/>
        <v>0</v>
      </c>
      <c r="I21" s="283">
        <f t="shared" si="1"/>
        <v>0</v>
      </c>
      <c r="J21" s="283">
        <f t="shared" si="1"/>
        <v>0</v>
      </c>
      <c r="K21" s="283">
        <f t="shared" si="1"/>
        <v>0</v>
      </c>
      <c r="L21" s="283">
        <f t="shared" si="1"/>
        <v>0</v>
      </c>
      <c r="M21" s="283">
        <f t="shared" si="1"/>
        <v>0</v>
      </c>
      <c r="N21" s="283">
        <f t="shared" si="1"/>
        <v>0</v>
      </c>
      <c r="O21" s="184"/>
      <c r="Q21" s="210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</row>
    <row r="22" spans="2:28">
      <c r="B22" s="182"/>
      <c r="C22" s="183" t="s">
        <v>529</v>
      </c>
      <c r="D22" s="185">
        <f>SUMPRODUCT(E22:N22,E19:N19)</f>
        <v>1</v>
      </c>
      <c r="E22" s="284">
        <v>1</v>
      </c>
      <c r="F22" s="284">
        <v>1</v>
      </c>
      <c r="G22" s="285"/>
      <c r="H22" s="285"/>
      <c r="I22" s="285"/>
      <c r="J22" s="285"/>
      <c r="K22" s="285"/>
      <c r="L22" s="285"/>
      <c r="M22" s="285"/>
      <c r="N22" s="285"/>
      <c r="O22" s="184" t="s">
        <v>145</v>
      </c>
      <c r="Q22" s="210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</row>
    <row r="23" spans="2:28">
      <c r="B23" s="182"/>
      <c r="C23" s="186" t="s">
        <v>137</v>
      </c>
      <c r="D23" s="187"/>
      <c r="E23" s="156" t="s">
        <v>139</v>
      </c>
      <c r="F23" s="156" t="s">
        <v>139</v>
      </c>
      <c r="G23" s="156" t="s">
        <v>139</v>
      </c>
      <c r="H23" s="156" t="s">
        <v>139</v>
      </c>
      <c r="I23" s="156" t="s">
        <v>139</v>
      </c>
      <c r="J23" s="156" t="s">
        <v>139</v>
      </c>
      <c r="K23" s="156" t="s">
        <v>139</v>
      </c>
      <c r="L23" s="156" t="s">
        <v>139</v>
      </c>
      <c r="M23" s="156" t="s">
        <v>139</v>
      </c>
      <c r="N23" s="156" t="s">
        <v>139</v>
      </c>
      <c r="O23" s="184" t="s">
        <v>142</v>
      </c>
      <c r="Q23" s="210"/>
      <c r="R23" s="68" t="s">
        <v>139</v>
      </c>
      <c r="S23" s="68" t="s">
        <v>497</v>
      </c>
      <c r="T23" s="289">
        <f>O15</f>
        <v>0</v>
      </c>
      <c r="U23" s="68"/>
      <c r="V23" s="68"/>
      <c r="W23" s="68"/>
      <c r="X23" s="68"/>
      <c r="Y23" s="68"/>
      <c r="Z23" s="68"/>
      <c r="AA23" s="68"/>
      <c r="AB23" s="68"/>
    </row>
    <row r="24" spans="2:28">
      <c r="B24" s="182"/>
      <c r="C24" s="186" t="s">
        <v>513</v>
      </c>
      <c r="D24" s="187"/>
      <c r="E24" s="156" t="s">
        <v>654</v>
      </c>
      <c r="F24" s="156" t="s">
        <v>574</v>
      </c>
      <c r="G24" s="156"/>
      <c r="H24" s="156"/>
      <c r="I24" s="156"/>
      <c r="J24" s="156"/>
      <c r="K24" s="156"/>
      <c r="L24" s="156"/>
      <c r="M24" s="156"/>
      <c r="N24" s="156"/>
      <c r="O24" s="184" t="s">
        <v>514</v>
      </c>
      <c r="Q24" s="210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</row>
    <row r="25" spans="2:28">
      <c r="B25" s="182"/>
      <c r="C25" s="186" t="s">
        <v>508</v>
      </c>
      <c r="D25" s="187"/>
      <c r="E25" s="160">
        <v>5009</v>
      </c>
      <c r="F25" s="160" t="s">
        <v>363</v>
      </c>
      <c r="G25" s="160"/>
      <c r="H25" s="160"/>
      <c r="I25" s="160"/>
      <c r="J25" s="160"/>
      <c r="K25" s="160"/>
      <c r="L25" s="160"/>
      <c r="M25" s="160"/>
      <c r="N25" s="160"/>
      <c r="O25" s="184" t="s">
        <v>143</v>
      </c>
      <c r="Q25" s="210"/>
      <c r="R25" s="68" t="s">
        <v>138</v>
      </c>
      <c r="S25" s="68"/>
      <c r="T25" s="68"/>
      <c r="U25" s="68"/>
      <c r="V25" s="68"/>
      <c r="W25" s="68"/>
      <c r="X25" s="68"/>
      <c r="Y25" s="68"/>
      <c r="Z25" s="68"/>
      <c r="AA25" s="68"/>
      <c r="AB25" s="68"/>
    </row>
    <row r="26" spans="2:28">
      <c r="B26" s="182"/>
      <c r="C26" s="186" t="s">
        <v>141</v>
      </c>
      <c r="D26" s="187"/>
      <c r="E26" s="156" t="s">
        <v>498</v>
      </c>
      <c r="F26" s="156" t="s">
        <v>498</v>
      </c>
      <c r="G26" s="156"/>
      <c r="H26" s="156"/>
      <c r="I26" s="156"/>
      <c r="J26" s="156"/>
      <c r="K26" s="156"/>
      <c r="L26" s="156"/>
      <c r="M26" s="156"/>
      <c r="N26" s="156"/>
      <c r="O26" s="184" t="s">
        <v>142</v>
      </c>
      <c r="Q26" s="210"/>
      <c r="R26" s="68" t="s">
        <v>498</v>
      </c>
      <c r="S26" s="68" t="s">
        <v>499</v>
      </c>
      <c r="T26" s="68"/>
      <c r="U26" s="68"/>
      <c r="V26" s="68"/>
      <c r="W26" s="68"/>
      <c r="X26" s="68"/>
      <c r="Y26" s="68"/>
      <c r="Z26" s="68"/>
      <c r="AA26" s="68"/>
      <c r="AB26" s="68"/>
    </row>
    <row r="27" spans="2:28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</row>
    <row r="28" spans="2:28">
      <c r="B28" s="130"/>
      <c r="C28" s="57" t="s">
        <v>512</v>
      </c>
      <c r="D28" s="130"/>
      <c r="E28" s="130"/>
      <c r="F28" s="50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7">
        <f>IF(E30&gt;$F$28,0,1)</f>
        <v>1</v>
      </c>
      <c r="F29" s="177">
        <f t="shared" ref="F29:N29" si="2">IF(F30&gt;$F$28,0,1)</f>
        <v>1</v>
      </c>
      <c r="G29" s="177">
        <f t="shared" si="2"/>
        <v>1</v>
      </c>
      <c r="H29" s="177">
        <f t="shared" si="2"/>
        <v>1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</row>
    <row r="30" spans="2:28">
      <c r="B30" s="182"/>
      <c r="C30" s="178" t="s">
        <v>140</v>
      </c>
      <c r="D30" s="179" t="s">
        <v>255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144</v>
      </c>
      <c r="Q30" s="210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</row>
    <row r="31" spans="2:28">
      <c r="B31" s="182"/>
      <c r="C31" s="183" t="s">
        <v>519</v>
      </c>
      <c r="D31" s="185" t="s">
        <v>254</v>
      </c>
      <c r="E31" s="280">
        <f>1-SUMPRODUCT(F29:N29,F31:N31)</f>
        <v>0.5333</v>
      </c>
      <c r="F31" s="280">
        <f>ROUND(F32/$D$32,4)</f>
        <v>0.26669999999999999</v>
      </c>
      <c r="G31" s="280">
        <f t="shared" ref="G31:N31" si="3">ROUND(G32/$D$32,4)</f>
        <v>0.1333</v>
      </c>
      <c r="H31" s="280">
        <f t="shared" si="3"/>
        <v>6.6699999999999995E-2</v>
      </c>
      <c r="I31" s="280">
        <f t="shared" si="3"/>
        <v>0</v>
      </c>
      <c r="J31" s="280">
        <f t="shared" si="3"/>
        <v>0</v>
      </c>
      <c r="K31" s="280">
        <f t="shared" si="3"/>
        <v>0</v>
      </c>
      <c r="L31" s="280">
        <f t="shared" si="3"/>
        <v>0</v>
      </c>
      <c r="M31" s="280">
        <f t="shared" si="3"/>
        <v>0</v>
      </c>
      <c r="N31" s="280">
        <f t="shared" si="3"/>
        <v>0</v>
      </c>
      <c r="O31" s="184"/>
      <c r="Q31" s="210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</row>
    <row r="32" spans="2:28">
      <c r="B32" s="182"/>
      <c r="C32" s="183" t="s">
        <v>525</v>
      </c>
      <c r="D32" s="286">
        <f>SUMPRODUCT(E32:N32,E29:N29)</f>
        <v>1.875</v>
      </c>
      <c r="E32" s="281">
        <v>1</v>
      </c>
      <c r="F32" s="281">
        <v>0.5</v>
      </c>
      <c r="G32" s="281">
        <v>0.25</v>
      </c>
      <c r="H32" s="281">
        <v>0.125</v>
      </c>
      <c r="I32" s="155"/>
      <c r="J32" s="155"/>
      <c r="K32" s="155"/>
      <c r="L32" s="155"/>
      <c r="M32" s="155"/>
      <c r="N32" s="155"/>
      <c r="O32" s="184" t="s">
        <v>145</v>
      </c>
      <c r="Q32" s="210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</row>
    <row r="33" spans="2:28">
      <c r="B33" s="182"/>
      <c r="C33" s="186" t="s">
        <v>361</v>
      </c>
      <c r="D33" s="153" t="s">
        <v>360</v>
      </c>
      <c r="E33" s="156" t="s">
        <v>3</v>
      </c>
      <c r="F33" s="156" t="s">
        <v>359</v>
      </c>
      <c r="G33" s="156" t="s">
        <v>350</v>
      </c>
      <c r="H33" s="156" t="s">
        <v>351</v>
      </c>
      <c r="I33" s="156"/>
      <c r="J33" s="156"/>
      <c r="K33" s="156"/>
      <c r="L33" s="156"/>
      <c r="M33" s="156"/>
      <c r="N33" s="156"/>
      <c r="O33" s="184" t="s">
        <v>142</v>
      </c>
      <c r="Q33" s="210"/>
      <c r="R33" s="68" t="s">
        <v>3</v>
      </c>
      <c r="S33" s="68" t="s">
        <v>359</v>
      </c>
      <c r="T33" s="68" t="s">
        <v>350</v>
      </c>
      <c r="U33" s="68" t="s">
        <v>351</v>
      </c>
      <c r="V33" s="68" t="s">
        <v>352</v>
      </c>
      <c r="W33" s="68" t="s">
        <v>353</v>
      </c>
      <c r="X33" s="68" t="s">
        <v>354</v>
      </c>
      <c r="Y33" s="68" t="s">
        <v>355</v>
      </c>
      <c r="Z33" s="68" t="s">
        <v>356</v>
      </c>
      <c r="AA33" s="68" t="s">
        <v>357</v>
      </c>
      <c r="AB33" s="68" t="s">
        <v>358</v>
      </c>
    </row>
    <row r="34" spans="2:28">
      <c r="B34" s="182"/>
      <c r="C34" s="186" t="s">
        <v>448</v>
      </c>
      <c r="D34" s="153" t="s">
        <v>447</v>
      </c>
      <c r="E34" s="156" t="s">
        <v>505</v>
      </c>
      <c r="F34" s="156" t="s">
        <v>505</v>
      </c>
      <c r="G34" s="156" t="s">
        <v>505</v>
      </c>
      <c r="H34" s="156" t="s">
        <v>505</v>
      </c>
      <c r="I34" s="162"/>
      <c r="J34" s="162"/>
      <c r="K34" s="162"/>
      <c r="L34" s="162"/>
      <c r="M34" s="162"/>
      <c r="N34" s="162"/>
      <c r="O34" s="184" t="s">
        <v>142</v>
      </c>
      <c r="Q34" s="210"/>
      <c r="R34" s="68" t="s">
        <v>505</v>
      </c>
      <c r="S34" s="68" t="s">
        <v>506</v>
      </c>
      <c r="T34" s="68"/>
      <c r="U34" s="68"/>
      <c r="V34" s="68"/>
      <c r="W34" s="68"/>
      <c r="X34" s="68"/>
      <c r="Y34" s="68"/>
      <c r="Z34" s="68"/>
      <c r="AA34" s="68"/>
      <c r="AB34" s="68"/>
    </row>
    <row r="35" spans="2:28">
      <c r="B35" s="182"/>
      <c r="C35" s="186" t="s">
        <v>597</v>
      </c>
      <c r="D35" s="153" t="s">
        <v>598</v>
      </c>
      <c r="E35" s="156" t="s">
        <v>596</v>
      </c>
      <c r="F35" s="156" t="s">
        <v>596</v>
      </c>
      <c r="G35" s="156" t="s">
        <v>596</v>
      </c>
      <c r="H35" s="156" t="s">
        <v>596</v>
      </c>
      <c r="I35" s="156" t="s">
        <v>596</v>
      </c>
      <c r="J35" s="156" t="s">
        <v>596</v>
      </c>
      <c r="K35" s="156" t="s">
        <v>596</v>
      </c>
      <c r="L35" s="156" t="s">
        <v>596</v>
      </c>
      <c r="M35" s="156" t="s">
        <v>596</v>
      </c>
      <c r="N35" s="156" t="s">
        <v>596</v>
      </c>
      <c r="O35" s="184" t="s">
        <v>142</v>
      </c>
      <c r="Q35" s="210"/>
      <c r="R35" s="68" t="s">
        <v>596</v>
      </c>
      <c r="S35" s="68" t="s">
        <v>599</v>
      </c>
      <c r="T35" s="58"/>
      <c r="U35" s="68"/>
      <c r="V35" s="68"/>
      <c r="W35" s="68"/>
      <c r="X35" s="68"/>
      <c r="Y35" s="68"/>
      <c r="Z35" s="68"/>
      <c r="AA35" s="68"/>
      <c r="AB35" s="68"/>
    </row>
    <row r="36" spans="2:28">
      <c r="B36" s="182"/>
      <c r="C36" s="191" t="s">
        <v>440</v>
      </c>
      <c r="D36" s="119" t="s">
        <v>530</v>
      </c>
      <c r="E36" s="162" t="s">
        <v>449</v>
      </c>
      <c r="F36" s="162" t="s">
        <v>449</v>
      </c>
      <c r="G36" s="162" t="s">
        <v>450</v>
      </c>
      <c r="H36" s="162" t="s">
        <v>450</v>
      </c>
      <c r="I36" s="162"/>
      <c r="J36" s="162"/>
      <c r="K36" s="162"/>
      <c r="L36" s="162"/>
      <c r="M36" s="162"/>
      <c r="N36" s="162"/>
      <c r="O36" s="184" t="s">
        <v>142</v>
      </c>
      <c r="Q36" s="210"/>
      <c r="R36" s="68" t="s">
        <v>450</v>
      </c>
      <c r="S36" s="68" t="s">
        <v>449</v>
      </c>
      <c r="T36" s="68"/>
      <c r="U36" s="68"/>
      <c r="V36" s="68"/>
      <c r="W36" s="68"/>
      <c r="X36" s="68"/>
      <c r="Y36" s="68"/>
      <c r="Z36" s="68"/>
      <c r="AA36" s="68"/>
      <c r="AB36" s="68"/>
    </row>
    <row r="37" spans="2:28" ht="1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2"/>
      <c r="C38" s="193" t="s">
        <v>270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5.6">
      <c r="B39" s="192"/>
      <c r="C39" s="196" t="s">
        <v>349</v>
      </c>
      <c r="D39" s="197"/>
      <c r="E39" s="197" t="s">
        <v>523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>
      <c r="B40" s="192"/>
      <c r="C40" s="196"/>
      <c r="D40" s="197"/>
      <c r="E40" s="197" t="s">
        <v>524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>
      <c r="B41" s="192"/>
      <c r="C41" s="196"/>
      <c r="D41" s="197"/>
      <c r="E41" s="197" t="s">
        <v>517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>
      <c r="B42" s="192"/>
      <c r="C42" s="199"/>
      <c r="D42" s="197"/>
      <c r="E42" s="197" t="s">
        <v>521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>
      <c r="B43" s="192"/>
      <c r="C43" s="199"/>
      <c r="D43" s="197"/>
      <c r="E43" s="197" t="s">
        <v>522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>
      <c r="B45" s="192"/>
      <c r="C45" s="196" t="s">
        <v>527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>
      <c r="B46" s="192"/>
      <c r="C46" s="199" t="s">
        <v>528</v>
      </c>
      <c r="D46" s="200" t="s">
        <v>526</v>
      </c>
      <c r="E46" s="287">
        <v>1</v>
      </c>
      <c r="F46" s="287">
        <v>0</v>
      </c>
      <c r="G46" s="287">
        <v>0</v>
      </c>
      <c r="H46" s="287">
        <v>0</v>
      </c>
      <c r="I46" s="287">
        <v>0</v>
      </c>
      <c r="J46" s="287" t="s">
        <v>362</v>
      </c>
      <c r="K46" s="197"/>
      <c r="L46" s="197"/>
      <c r="M46" s="197"/>
      <c r="N46" s="197"/>
      <c r="O46" s="198"/>
    </row>
    <row r="47" spans="2:28">
      <c r="B47" s="192"/>
      <c r="C47" s="199" t="s">
        <v>348</v>
      </c>
      <c r="D47" s="200" t="s">
        <v>526</v>
      </c>
      <c r="E47" s="287">
        <v>1</v>
      </c>
      <c r="F47" s="287">
        <v>0.5</v>
      </c>
      <c r="G47" s="287">
        <v>0.25</v>
      </c>
      <c r="H47" s="287">
        <v>0.125</v>
      </c>
      <c r="I47" s="287">
        <v>0</v>
      </c>
      <c r="J47" s="287" t="s">
        <v>362</v>
      </c>
      <c r="K47" s="197"/>
      <c r="L47" s="197"/>
      <c r="M47" s="197"/>
      <c r="N47" s="197"/>
      <c r="O47" s="198"/>
    </row>
    <row r="48" spans="2:28" ht="15" thickBot="1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">
      <c r="B50" s="175" t="s">
        <v>571</v>
      </c>
      <c r="C50" s="176"/>
      <c r="D50" s="176"/>
      <c r="E50" s="176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2"/>
      <c r="D51" s="192"/>
      <c r="E51" s="192"/>
      <c r="F51" s="192"/>
      <c r="G51" s="192"/>
      <c r="H51" s="192"/>
      <c r="I51" s="207"/>
      <c r="J51" s="130"/>
      <c r="K51" s="130"/>
      <c r="L51" s="130"/>
      <c r="M51" s="130"/>
      <c r="N51" s="130"/>
      <c r="O51" s="130"/>
    </row>
    <row r="52" spans="2:28">
      <c r="B52" s="130"/>
      <c r="C52" s="57" t="s">
        <v>535</v>
      </c>
      <c r="D52" s="130"/>
      <c r="E52" s="130"/>
      <c r="F52" s="157">
        <f>F18</f>
        <v>1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7">
        <f>IF(E54&gt;$F$52,0,1)</f>
        <v>1</v>
      </c>
      <c r="F53" s="177">
        <f t="shared" ref="F53:N53" si="4">IF(F54&gt;$F$52,0,1)</f>
        <v>0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30"/>
    </row>
    <row r="54" spans="2:28" ht="33.75" customHeight="1">
      <c r="B54" s="130"/>
      <c r="C54" s="178" t="s">
        <v>511</v>
      </c>
      <c r="D54" s="179" t="s">
        <v>507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144</v>
      </c>
      <c r="W54" s="68"/>
      <c r="X54" s="68"/>
      <c r="Y54" s="68"/>
      <c r="Z54" s="68"/>
      <c r="AA54" s="68"/>
      <c r="AB54" s="68"/>
    </row>
    <row r="55" spans="2:28">
      <c r="B55" s="182"/>
      <c r="C55" s="183" t="s">
        <v>518</v>
      </c>
      <c r="D55" s="153" t="s">
        <v>509</v>
      </c>
      <c r="E55" s="280">
        <f>1-SUMPRODUCT(F53:N53,F55:N55)</f>
        <v>1</v>
      </c>
      <c r="F55" s="280">
        <f>ROUND(F56/$D$56,4)</f>
        <v>1</v>
      </c>
      <c r="G55" s="280">
        <f t="shared" ref="G55:N55" si="5">ROUND(G56/$D$56,4)</f>
        <v>0</v>
      </c>
      <c r="H55" s="280">
        <f t="shared" si="5"/>
        <v>0</v>
      </c>
      <c r="I55" s="280">
        <f t="shared" si="5"/>
        <v>0</v>
      </c>
      <c r="J55" s="280">
        <f t="shared" si="5"/>
        <v>0</v>
      </c>
      <c r="K55" s="280">
        <f t="shared" si="5"/>
        <v>0</v>
      </c>
      <c r="L55" s="280">
        <f t="shared" si="5"/>
        <v>0</v>
      </c>
      <c r="M55" s="280">
        <f t="shared" si="5"/>
        <v>0</v>
      </c>
      <c r="N55" s="280">
        <f t="shared" si="5"/>
        <v>0</v>
      </c>
      <c r="O55" s="184"/>
      <c r="W55" s="68"/>
      <c r="X55" s="68"/>
      <c r="Y55" s="68"/>
      <c r="Z55" s="68"/>
      <c r="AA55" s="68"/>
      <c r="AB55" s="68"/>
    </row>
    <row r="56" spans="2:28">
      <c r="B56" s="182"/>
      <c r="C56" s="183" t="s">
        <v>529</v>
      </c>
      <c r="D56" s="185">
        <f>SUMPRODUCT(E56:N56,E53:N53)</f>
        <v>1</v>
      </c>
      <c r="E56" s="281">
        <f>E22</f>
        <v>1</v>
      </c>
      <c r="F56" s="281">
        <f t="shared" ref="F56:N56" si="6">F22</f>
        <v>1</v>
      </c>
      <c r="G56" s="281">
        <f t="shared" si="6"/>
        <v>0</v>
      </c>
      <c r="H56" s="281">
        <f t="shared" si="6"/>
        <v>0</v>
      </c>
      <c r="I56" s="281">
        <f t="shared" si="6"/>
        <v>0</v>
      </c>
      <c r="J56" s="281">
        <f t="shared" si="6"/>
        <v>0</v>
      </c>
      <c r="K56" s="281">
        <f t="shared" si="6"/>
        <v>0</v>
      </c>
      <c r="L56" s="281">
        <f t="shared" si="6"/>
        <v>0</v>
      </c>
      <c r="M56" s="281">
        <f t="shared" si="6"/>
        <v>0</v>
      </c>
      <c r="N56" s="281">
        <f t="shared" si="6"/>
        <v>0</v>
      </c>
      <c r="O56" s="184" t="s">
        <v>145</v>
      </c>
      <c r="W56" s="68"/>
      <c r="X56" s="68"/>
      <c r="Y56" s="68"/>
      <c r="Z56" s="68"/>
      <c r="AA56" s="68"/>
      <c r="AB56" s="68"/>
    </row>
    <row r="57" spans="2:28">
      <c r="B57" s="182"/>
      <c r="C57" s="186" t="s">
        <v>137</v>
      </c>
      <c r="D57" s="187"/>
      <c r="E57" s="156" t="str">
        <f>E23</f>
        <v>DWD</v>
      </c>
      <c r="F57" s="156" t="str">
        <f t="shared" ref="F57:N57" si="7">F23</f>
        <v>DWD</v>
      </c>
      <c r="G57" s="156" t="str">
        <f t="shared" si="7"/>
        <v>DWD</v>
      </c>
      <c r="H57" s="156" t="str">
        <f t="shared" si="7"/>
        <v>DWD</v>
      </c>
      <c r="I57" s="156" t="str">
        <f t="shared" si="7"/>
        <v>DWD</v>
      </c>
      <c r="J57" s="156" t="str">
        <f t="shared" si="7"/>
        <v>DWD</v>
      </c>
      <c r="K57" s="156" t="str">
        <f t="shared" si="7"/>
        <v>DWD</v>
      </c>
      <c r="L57" s="156" t="str">
        <f t="shared" si="7"/>
        <v>DWD</v>
      </c>
      <c r="M57" s="156" t="str">
        <f t="shared" si="7"/>
        <v>DWD</v>
      </c>
      <c r="N57" s="156" t="str">
        <f t="shared" si="7"/>
        <v>DWD</v>
      </c>
      <c r="O57" s="184" t="s">
        <v>142</v>
      </c>
      <c r="W57" s="68"/>
      <c r="X57" s="68"/>
      <c r="Y57" s="68"/>
      <c r="Z57" s="68"/>
      <c r="AA57" s="68"/>
      <c r="AB57" s="68"/>
    </row>
    <row r="58" spans="2:28">
      <c r="B58" s="182"/>
      <c r="C58" s="186" t="s">
        <v>513</v>
      </c>
      <c r="D58" s="187"/>
      <c r="E58" s="156" t="str">
        <f>E24</f>
        <v>Teterow</v>
      </c>
      <c r="F58" s="156" t="str">
        <f t="shared" ref="F58:N58" si="8">F24</f>
        <v>DEF-St.</v>
      </c>
      <c r="G58" s="156">
        <f t="shared" si="8"/>
        <v>0</v>
      </c>
      <c r="H58" s="156">
        <f t="shared" si="8"/>
        <v>0</v>
      </c>
      <c r="I58" s="156">
        <f t="shared" si="8"/>
        <v>0</v>
      </c>
      <c r="J58" s="156">
        <f t="shared" si="8"/>
        <v>0</v>
      </c>
      <c r="K58" s="156">
        <f t="shared" si="8"/>
        <v>0</v>
      </c>
      <c r="L58" s="156">
        <f t="shared" si="8"/>
        <v>0</v>
      </c>
      <c r="M58" s="156">
        <f t="shared" si="8"/>
        <v>0</v>
      </c>
      <c r="N58" s="156">
        <f t="shared" si="8"/>
        <v>0</v>
      </c>
      <c r="O58" s="184" t="s">
        <v>514</v>
      </c>
      <c r="W58" s="68"/>
      <c r="X58" s="68"/>
      <c r="Y58" s="68"/>
      <c r="Z58" s="68"/>
      <c r="AA58" s="68"/>
      <c r="AB58" s="68"/>
    </row>
    <row r="59" spans="2:28">
      <c r="B59" s="182"/>
      <c r="C59" s="186" t="s">
        <v>508</v>
      </c>
      <c r="D59" s="187"/>
      <c r="E59" s="160">
        <f>E25</f>
        <v>5009</v>
      </c>
      <c r="F59" s="160" t="str">
        <f t="shared" ref="F59:N59" si="9">F25</f>
        <v>xxxxx</v>
      </c>
      <c r="G59" s="160">
        <f t="shared" si="9"/>
        <v>0</v>
      </c>
      <c r="H59" s="160">
        <f t="shared" si="9"/>
        <v>0</v>
      </c>
      <c r="I59" s="160">
        <f t="shared" si="9"/>
        <v>0</v>
      </c>
      <c r="J59" s="160">
        <f t="shared" si="9"/>
        <v>0</v>
      </c>
      <c r="K59" s="160">
        <f t="shared" si="9"/>
        <v>0</v>
      </c>
      <c r="L59" s="160">
        <f t="shared" si="9"/>
        <v>0</v>
      </c>
      <c r="M59" s="160">
        <f t="shared" si="9"/>
        <v>0</v>
      </c>
      <c r="N59" s="160">
        <f t="shared" si="9"/>
        <v>0</v>
      </c>
      <c r="O59" s="184" t="s">
        <v>143</v>
      </c>
      <c r="W59" s="68"/>
      <c r="X59" s="68"/>
      <c r="Y59" s="68"/>
      <c r="Z59" s="68"/>
      <c r="AA59" s="68"/>
      <c r="AB59" s="68"/>
    </row>
    <row r="60" spans="2:28">
      <c r="B60" s="182"/>
      <c r="C60" s="186" t="s">
        <v>141</v>
      </c>
      <c r="D60" s="187"/>
      <c r="E60" s="158" t="str">
        <f>E26</f>
        <v>Temp. (2m)</v>
      </c>
      <c r="F60" s="158" t="str">
        <f t="shared" ref="F60:N60" si="10">F26</f>
        <v>Temp. (2m)</v>
      </c>
      <c r="G60" s="158">
        <f t="shared" si="10"/>
        <v>0</v>
      </c>
      <c r="H60" s="158">
        <f t="shared" si="10"/>
        <v>0</v>
      </c>
      <c r="I60" s="158">
        <f t="shared" si="10"/>
        <v>0</v>
      </c>
      <c r="J60" s="158">
        <f t="shared" si="10"/>
        <v>0</v>
      </c>
      <c r="K60" s="158">
        <f t="shared" si="10"/>
        <v>0</v>
      </c>
      <c r="L60" s="158">
        <f t="shared" si="10"/>
        <v>0</v>
      </c>
      <c r="M60" s="158">
        <f t="shared" si="10"/>
        <v>0</v>
      </c>
      <c r="N60" s="158">
        <f t="shared" si="10"/>
        <v>0</v>
      </c>
      <c r="O60" s="184" t="s">
        <v>142</v>
      </c>
      <c r="W60" s="68"/>
      <c r="X60" s="68"/>
      <c r="Y60" s="68"/>
      <c r="Z60" s="68"/>
      <c r="AA60" s="68"/>
      <c r="AB60" s="68"/>
    </row>
    <row r="61" spans="2:28"/>
    <row r="62" spans="2:28">
      <c r="C62" s="57" t="s">
        <v>512</v>
      </c>
      <c r="D62" s="130"/>
      <c r="E62" s="130"/>
      <c r="F62" s="157">
        <f>F28</f>
        <v>4</v>
      </c>
    </row>
    <row r="63" spans="2:28" ht="15" customHeight="1">
      <c r="E63" s="177">
        <f>IF(E64&gt;$F$62,0,1)</f>
        <v>1</v>
      </c>
      <c r="F63" s="177">
        <f t="shared" ref="F63:N63" si="11">IF(F64&gt;$F$62,0,1)</f>
        <v>1</v>
      </c>
      <c r="G63" s="177">
        <f t="shared" si="11"/>
        <v>1</v>
      </c>
      <c r="H63" s="177">
        <f t="shared" si="11"/>
        <v>1</v>
      </c>
      <c r="I63" s="177">
        <f t="shared" si="11"/>
        <v>0</v>
      </c>
      <c r="J63" s="177">
        <f t="shared" si="11"/>
        <v>0</v>
      </c>
      <c r="K63" s="177">
        <f t="shared" si="11"/>
        <v>0</v>
      </c>
      <c r="L63" s="177">
        <f t="shared" si="11"/>
        <v>0</v>
      </c>
      <c r="M63" s="177">
        <f t="shared" si="11"/>
        <v>0</v>
      </c>
      <c r="N63" s="177">
        <f t="shared" si="11"/>
        <v>0</v>
      </c>
    </row>
    <row r="64" spans="2:28" ht="18" customHeight="1">
      <c r="B64" s="130"/>
      <c r="C64" s="178" t="s">
        <v>140</v>
      </c>
      <c r="D64" s="179" t="s">
        <v>255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144</v>
      </c>
    </row>
    <row r="65" spans="2:15">
      <c r="B65" s="182"/>
      <c r="C65" s="183" t="s">
        <v>519</v>
      </c>
      <c r="D65" s="185" t="s">
        <v>254</v>
      </c>
      <c r="E65" s="280">
        <f>1-SUMPRODUCT(F63:N63,F65:N65)</f>
        <v>0.5333</v>
      </c>
      <c r="F65" s="280">
        <f>ROUND(F66/$D$66,4)</f>
        <v>0.26669999999999999</v>
      </c>
      <c r="G65" s="280">
        <f t="shared" ref="G65:N65" si="12">ROUND(G66/$D$66,4)</f>
        <v>0.1333</v>
      </c>
      <c r="H65" s="280">
        <f t="shared" si="12"/>
        <v>6.6699999999999995E-2</v>
      </c>
      <c r="I65" s="280">
        <f t="shared" si="12"/>
        <v>0</v>
      </c>
      <c r="J65" s="280">
        <f t="shared" si="12"/>
        <v>0</v>
      </c>
      <c r="K65" s="280">
        <f t="shared" si="12"/>
        <v>0</v>
      </c>
      <c r="L65" s="280">
        <f t="shared" si="12"/>
        <v>0</v>
      </c>
      <c r="M65" s="280">
        <f t="shared" si="12"/>
        <v>0</v>
      </c>
      <c r="N65" s="280">
        <f t="shared" si="12"/>
        <v>0</v>
      </c>
      <c r="O65" s="184"/>
    </row>
    <row r="66" spans="2:15">
      <c r="B66" s="182"/>
      <c r="C66" s="183" t="s">
        <v>525</v>
      </c>
      <c r="D66" s="185">
        <f>SUMPRODUCT(E66:N66,E63:N63)</f>
        <v>1.875</v>
      </c>
      <c r="E66" s="288">
        <f>E32</f>
        <v>1</v>
      </c>
      <c r="F66" s="288">
        <f t="shared" ref="F66:N66" si="13">F32</f>
        <v>0.5</v>
      </c>
      <c r="G66" s="288">
        <f t="shared" si="13"/>
        <v>0.25</v>
      </c>
      <c r="H66" s="288">
        <f t="shared" si="13"/>
        <v>0.125</v>
      </c>
      <c r="I66" s="288">
        <f t="shared" si="13"/>
        <v>0</v>
      </c>
      <c r="J66" s="288">
        <f t="shared" si="13"/>
        <v>0</v>
      </c>
      <c r="K66" s="288">
        <f t="shared" si="13"/>
        <v>0</v>
      </c>
      <c r="L66" s="288">
        <f t="shared" si="13"/>
        <v>0</v>
      </c>
      <c r="M66" s="288">
        <f t="shared" si="13"/>
        <v>0</v>
      </c>
      <c r="N66" s="288">
        <f t="shared" si="13"/>
        <v>0</v>
      </c>
      <c r="O66" s="184" t="s">
        <v>145</v>
      </c>
    </row>
    <row r="67" spans="2:15">
      <c r="B67" s="182"/>
      <c r="C67" s="186" t="s">
        <v>361</v>
      </c>
      <c r="D67" s="153" t="s">
        <v>360</v>
      </c>
      <c r="E67" s="156" t="str">
        <f>E33</f>
        <v>D</v>
      </c>
      <c r="F67" s="156" t="str">
        <f t="shared" ref="F67:N67" si="14">F33</f>
        <v>D-1</v>
      </c>
      <c r="G67" s="156" t="str">
        <f t="shared" si="14"/>
        <v>D-2</v>
      </c>
      <c r="H67" s="156" t="str">
        <f t="shared" si="14"/>
        <v>D-3</v>
      </c>
      <c r="I67" s="156">
        <f t="shared" si="14"/>
        <v>0</v>
      </c>
      <c r="J67" s="156">
        <f t="shared" si="14"/>
        <v>0</v>
      </c>
      <c r="K67" s="156">
        <f t="shared" si="14"/>
        <v>0</v>
      </c>
      <c r="L67" s="156">
        <f t="shared" si="14"/>
        <v>0</v>
      </c>
      <c r="M67" s="156">
        <f t="shared" si="14"/>
        <v>0</v>
      </c>
      <c r="N67" s="156">
        <f t="shared" si="14"/>
        <v>0</v>
      </c>
      <c r="O67" s="184" t="s">
        <v>142</v>
      </c>
    </row>
    <row r="68" spans="2:15">
      <c r="B68" s="182"/>
      <c r="C68" s="186" t="s">
        <v>448</v>
      </c>
      <c r="D68" s="153" t="s">
        <v>447</v>
      </c>
      <c r="E68" s="159" t="str">
        <f>E34</f>
        <v>Gastag</v>
      </c>
      <c r="F68" s="159" t="str">
        <f t="shared" ref="F68:N68" si="15">F34</f>
        <v>Gastag</v>
      </c>
      <c r="G68" s="159" t="str">
        <f t="shared" si="15"/>
        <v>Gastag</v>
      </c>
      <c r="H68" s="159" t="str">
        <f t="shared" si="15"/>
        <v>Gastag</v>
      </c>
      <c r="I68" s="162">
        <f t="shared" si="15"/>
        <v>0</v>
      </c>
      <c r="J68" s="162">
        <f t="shared" si="15"/>
        <v>0</v>
      </c>
      <c r="K68" s="162">
        <f t="shared" si="15"/>
        <v>0</v>
      </c>
      <c r="L68" s="162">
        <f t="shared" si="15"/>
        <v>0</v>
      </c>
      <c r="M68" s="162">
        <f t="shared" si="15"/>
        <v>0</v>
      </c>
      <c r="N68" s="162">
        <f t="shared" si="15"/>
        <v>0</v>
      </c>
      <c r="O68" s="184" t="s">
        <v>142</v>
      </c>
    </row>
    <row r="69" spans="2:15">
      <c r="B69" s="182"/>
      <c r="C69" s="186" t="s">
        <v>597</v>
      </c>
      <c r="D69" s="153" t="s">
        <v>598</v>
      </c>
      <c r="E69" s="159" t="str">
        <f>E35</f>
        <v>CET/CEST</v>
      </c>
      <c r="F69" s="159" t="str">
        <f t="shared" ref="F69:N69" si="16">F35</f>
        <v>CET/CEST</v>
      </c>
      <c r="G69" s="159" t="str">
        <f t="shared" si="16"/>
        <v>CET/CEST</v>
      </c>
      <c r="H69" s="159" t="str">
        <f t="shared" si="16"/>
        <v>CET/CEST</v>
      </c>
      <c r="I69" s="162" t="str">
        <f t="shared" si="16"/>
        <v>CET/CEST</v>
      </c>
      <c r="J69" s="162" t="str">
        <f t="shared" si="16"/>
        <v>CET/CEST</v>
      </c>
      <c r="K69" s="162" t="str">
        <f t="shared" si="16"/>
        <v>CET/CEST</v>
      </c>
      <c r="L69" s="162" t="str">
        <f t="shared" si="16"/>
        <v>CET/CEST</v>
      </c>
      <c r="M69" s="162" t="str">
        <f t="shared" si="16"/>
        <v>CET/CEST</v>
      </c>
      <c r="N69" s="162" t="str">
        <f t="shared" si="16"/>
        <v>CET/CEST</v>
      </c>
      <c r="O69" s="184" t="s">
        <v>142</v>
      </c>
    </row>
    <row r="70" spans="2:15">
      <c r="B70" s="182"/>
      <c r="C70" s="191" t="s">
        <v>440</v>
      </c>
      <c r="D70" s="119" t="s">
        <v>530</v>
      </c>
      <c r="E70" s="163" t="s">
        <v>450</v>
      </c>
      <c r="F70" s="163" t="s">
        <v>450</v>
      </c>
      <c r="G70" s="163" t="str">
        <f t="shared" ref="G70:N70" si="17">G36</f>
        <v>Temp.-IST</v>
      </c>
      <c r="H70" s="163" t="str">
        <f t="shared" si="17"/>
        <v>Temp.-IST</v>
      </c>
      <c r="I70" s="163">
        <f t="shared" si="17"/>
        <v>0</v>
      </c>
      <c r="J70" s="163">
        <f t="shared" si="17"/>
        <v>0</v>
      </c>
      <c r="K70" s="163">
        <f t="shared" si="17"/>
        <v>0</v>
      </c>
      <c r="L70" s="163">
        <f t="shared" si="17"/>
        <v>0</v>
      </c>
      <c r="M70" s="163">
        <f t="shared" si="17"/>
        <v>0</v>
      </c>
      <c r="N70" s="163">
        <f t="shared" si="17"/>
        <v>0</v>
      </c>
      <c r="O70" s="184" t="s">
        <v>142</v>
      </c>
    </row>
    <row r="71" spans="2:15"/>
    <row r="72" spans="2:15" ht="15.75" customHeight="1">
      <c r="C72" s="344" t="s">
        <v>572</v>
      </c>
      <c r="D72" s="344"/>
      <c r="E72" s="344"/>
      <c r="F72" s="344"/>
    </row>
    <row r="73" spans="2:15"/>
    <row r="78" spans="2:15"/>
  </sheetData>
  <mergeCells count="4">
    <mergeCell ref="C13:E13"/>
    <mergeCell ref="C14:D14"/>
    <mergeCell ref="C15:D15"/>
    <mergeCell ref="C72:F72"/>
  </mergeCells>
  <conditionalFormatting sqref="E22:N25">
    <cfRule type="expression" dxfId="53" priority="28">
      <formula>IF(E$20&lt;=$F$18,1,0)</formula>
    </cfRule>
  </conditionalFormatting>
  <conditionalFormatting sqref="E32:N36">
    <cfRule type="expression" dxfId="52" priority="27">
      <formula>IF(E$30&lt;=$F$28,1,0)</formula>
    </cfRule>
  </conditionalFormatting>
  <conditionalFormatting sqref="E26:F26">
    <cfRule type="expression" dxfId="51" priority="26">
      <formula>IF(E$20&lt;=$F$18,1,0)</formula>
    </cfRule>
  </conditionalFormatting>
  <conditionalFormatting sqref="E26:N26">
    <cfRule type="expression" dxfId="50" priority="25">
      <formula>IF(E$20&lt;=$F$18,1,0)</formula>
    </cfRule>
  </conditionalFormatting>
  <conditionalFormatting sqref="E56:N59">
    <cfRule type="expression" dxfId="49" priority="33" stopIfTrue="1">
      <formula>IF(E$54&lt;=$F$52,1,0)</formula>
    </cfRule>
  </conditionalFormatting>
  <conditionalFormatting sqref="E60:N60">
    <cfRule type="expression" dxfId="48" priority="21">
      <formula>IF(E$54&lt;=$F$52,1,0)</formula>
    </cfRule>
  </conditionalFormatting>
  <conditionalFormatting sqref="E66:N68">
    <cfRule type="expression" dxfId="47" priority="35" stopIfTrue="1">
      <formula>IF(E$64&lt;=$F$62,1,0)</formula>
    </cfRule>
  </conditionalFormatting>
  <conditionalFormatting sqref="E65:N68 E70:N70">
    <cfRule type="expression" dxfId="46" priority="13">
      <formula>IF(E$64&gt;$F$62,1,0)</formula>
    </cfRule>
  </conditionalFormatting>
  <conditionalFormatting sqref="E56:N60">
    <cfRule type="expression" dxfId="45" priority="12">
      <formula>IF(E$54&gt;$F$52,1,0)</formula>
    </cfRule>
  </conditionalFormatting>
  <conditionalFormatting sqref="E21:N26">
    <cfRule type="expression" dxfId="44" priority="11">
      <formula>IF(E$20&gt;$F$18,1,0)</formula>
    </cfRule>
  </conditionalFormatting>
  <conditionalFormatting sqref="E32:N36">
    <cfRule type="expression" dxfId="43" priority="10">
      <formula>IF(E$30&gt;$F$28,1,0)</formula>
    </cfRule>
  </conditionalFormatting>
  <conditionalFormatting sqref="H11 H8:H9">
    <cfRule type="expression" dxfId="42" priority="9">
      <formula>IF($F$9=1,1,0)</formula>
    </cfRule>
  </conditionalFormatting>
  <conditionalFormatting sqref="E55:N55">
    <cfRule type="expression" dxfId="41" priority="8">
      <formula>IF(E$54&gt;$F$52,1,0)</formula>
    </cfRule>
  </conditionalFormatting>
  <conditionalFormatting sqref="E31:N31">
    <cfRule type="expression" dxfId="40" priority="7">
      <formula>IF(E$30&gt;$F$28,1,0)</formula>
    </cfRule>
  </conditionalFormatting>
  <conditionalFormatting sqref="E70:N70">
    <cfRule type="expression" dxfId="39" priority="6">
      <formula>IF(E$64&lt;=$F$62,1,0)</formula>
    </cfRule>
  </conditionalFormatting>
  <conditionalFormatting sqref="H10">
    <cfRule type="expression" dxfId="38" priority="5">
      <formula>IF($F$9=1,1,0)</formula>
    </cfRule>
  </conditionalFormatting>
  <conditionalFormatting sqref="E69:N69">
    <cfRule type="expression" dxfId="37" priority="45" stopIfTrue="1">
      <formula>IF(E$64&lt;=$F$62,1,0)</formula>
    </cfRule>
  </conditionalFormatting>
  <conditionalFormatting sqref="E69:N69">
    <cfRule type="expression" dxfId="36" priority="1">
      <formula>IF(E$64&gt;$F$62,1,0)</formula>
    </cfRule>
  </conditionalFormatting>
  <dataValidations count="13">
    <dataValidation type="whole" allowBlank="1" showInputMessage="1" showErrorMessage="1" sqref="F9" xr:uid="{919380C6-A48B-42EF-A2D3-9A139F33C52D}">
      <formula1>1</formula1>
      <formula2>20</formula2>
    </dataValidation>
    <dataValidation type="list" allowBlank="1" showInputMessage="1" showErrorMessage="1" sqref="E36:N36 E70:N70" xr:uid="{94ADE6C6-0539-46D8-A7F4-49E8D5357FF9}">
      <formula1>$R$36:$S$36</formula1>
    </dataValidation>
    <dataValidation type="list" allowBlank="1" showInputMessage="1" showErrorMessage="1" sqref="E26:N26 E60:N60" xr:uid="{093F6B11-9A61-4113-9ED4-F86F230A6937}">
      <formula1>$R$26:$S$26</formula1>
    </dataValidation>
    <dataValidation type="list" allowBlank="1" showInputMessage="1" showErrorMessage="1" errorTitle="Prognosezeitraum" error="Werte zwischen 0 - 240h" sqref="E33:N33 E67:N67" xr:uid="{E07A5C6A-535F-454F-8E06-742BABCA22BF}">
      <formula1>$R$33:$AB$33</formula1>
    </dataValidation>
    <dataValidation type="list" allowBlank="1" showInputMessage="1" showErrorMessage="1" sqref="E34:N34 E68:N68" xr:uid="{12C9AA3B-9FB6-46B1-A3A4-D28286393B47}">
      <formula1>$R$34:$S$34</formula1>
    </dataValidation>
    <dataValidation type="list" allowBlank="1" showInputMessage="1" showErrorMessage="1" sqref="E23:N23 E57:N57" xr:uid="{0D28282A-EF17-40FF-AD77-F5905010EDA7}">
      <formula1>$R$23:$T$23</formula1>
    </dataValidation>
    <dataValidation type="list" allowBlank="1" showInputMessage="1" showErrorMessage="1" sqref="F52" xr:uid="{4E111660-A980-4548-A8CA-1B1701D0DAD7}">
      <formula1>$E$54:$N$54</formula1>
    </dataValidation>
    <dataValidation type="list" allowBlank="1" showInputMessage="1" showErrorMessage="1" sqref="F18" xr:uid="{29A4626B-1106-45E2-84F1-2C7FDCEDF678}">
      <formula1>$E$20:$N$20</formula1>
    </dataValidation>
    <dataValidation type="list" allowBlank="1" showInputMessage="1" showErrorMessage="1" sqref="F28" xr:uid="{6F18FFFE-2EAA-4CA2-BE52-DE7B7A06ABA4}">
      <formula1>$E$30:$N$30</formula1>
    </dataValidation>
    <dataValidation type="list" allowBlank="1" showInputMessage="1" showErrorMessage="1" sqref="F62" xr:uid="{BCB1EC3D-1BA1-479E-9E4E-4D331CCBCD03}">
      <formula1>$E$64:$N$64</formula1>
    </dataValidation>
    <dataValidation type="list" allowBlank="1" showInputMessage="1" showErrorMessage="1" sqref="F14:F15" xr:uid="{0F6E09F5-11B0-4238-9FB6-880F7220D609}">
      <formula1>$R$15:$AV$15</formula1>
    </dataValidation>
    <dataValidation type="list" allowBlank="1" showInputMessage="1" showErrorMessage="1" sqref="G14:G15" xr:uid="{3883F9C4-AA3D-4E5A-9E88-BBA353CD6CF9}">
      <formula1>$R$14:$AC$14</formula1>
    </dataValidation>
    <dataValidation type="list" allowBlank="1" showInputMessage="1" showErrorMessage="1" sqref="E35:N35 E69:N69" xr:uid="{6B2E03F5-3CCD-48CD-A7FF-194324D97DA4}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N36 E26:N26 E56:N60 E22:F22 I22:N22 F52 F62 G24:N24 G70:N70 E32:N34 E69:N69 F25:N2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B71AC3-C867-4F81-8FF6-34A340F325A0}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43D50-A69E-47D0-94AE-711AED731A29}">
  <sheetPr>
    <tabColor indexed="10"/>
    <pageSetUpPr fitToPage="1"/>
  </sheetPr>
  <dimension ref="A1:IV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8671875" style="128" customWidth="1"/>
    <col min="2" max="2" width="5.44140625" style="128" customWidth="1"/>
    <col min="3" max="3" width="37.5546875" style="128" customWidth="1"/>
    <col min="4" max="4" width="12.5546875" style="128" customWidth="1"/>
    <col min="5" max="14" width="12.6640625" style="128" customWidth="1"/>
    <col min="15" max="15" width="34.109375" style="128" customWidth="1"/>
    <col min="16" max="16" width="7.33203125" style="170" customWidth="1"/>
    <col min="17" max="18" width="7.33203125" style="208" hidden="1" customWidth="1"/>
    <col min="19" max="19" width="13.44140625" style="208" hidden="1" customWidth="1"/>
    <col min="20" max="20" width="23.5546875" style="208" hidden="1" customWidth="1"/>
    <col min="21" max="21" width="5.44140625" style="208" hidden="1" customWidth="1"/>
    <col min="22" max="22" width="5" style="208" hidden="1" customWidth="1"/>
    <col min="23" max="23" width="5.33203125" style="208" hidden="1" customWidth="1"/>
    <col min="24" max="24" width="5" style="208" hidden="1" customWidth="1"/>
    <col min="25" max="25" width="8.109375" style="208" hidden="1" customWidth="1"/>
    <col min="26" max="26" width="11.6640625" style="208" hidden="1" customWidth="1"/>
    <col min="27" max="27" width="8.88671875" style="208" hidden="1" customWidth="1"/>
    <col min="28" max="28" width="11" style="208" hidden="1" customWidth="1"/>
    <col min="29" max="29" width="11" style="58" hidden="1" customWidth="1"/>
    <col min="30" max="36" width="4" style="58" hidden="1" customWidth="1"/>
    <col min="37" max="37" width="4.44140625" style="58" hidden="1" customWidth="1"/>
    <col min="38" max="38" width="4" style="58" hidden="1" customWidth="1"/>
    <col min="39" max="47" width="4.44140625" style="58" hidden="1" customWidth="1"/>
    <col min="48" max="48" width="4" style="58" hidden="1" customWidth="1"/>
    <col min="49" max="256" width="22.5546875" style="58" hidden="1"/>
    <col min="257" max="16384" width="1" style="58" hidden="1"/>
  </cols>
  <sheetData>
    <row r="1" spans="2:56" ht="75" customHeight="1"/>
    <row r="2" spans="2:56" ht="23.4">
      <c r="B2" s="171" t="s">
        <v>536</v>
      </c>
    </row>
    <row r="3" spans="2:56" ht="15" customHeight="1">
      <c r="B3" s="171"/>
    </row>
    <row r="4" spans="2:56" ht="14.4">
      <c r="B4" s="130"/>
      <c r="C4" s="57" t="s">
        <v>442</v>
      </c>
      <c r="D4" s="58"/>
      <c r="E4" s="331" t="str">
        <f>Netzbetreiber!$D$9</f>
        <v>Wemag Netz GmbH</v>
      </c>
      <c r="F4" s="130"/>
      <c r="M4" s="130"/>
      <c r="N4" s="130"/>
      <c r="O4" s="130"/>
    </row>
    <row r="5" spans="2:56" ht="14.4">
      <c r="B5" s="130"/>
      <c r="C5" s="57" t="s">
        <v>441</v>
      </c>
      <c r="D5" s="58"/>
      <c r="E5" s="59" t="str">
        <f>Netzbetreiber!$D$28</f>
        <v>WEMAG Netz</v>
      </c>
      <c r="F5" s="130"/>
      <c r="G5" s="130"/>
      <c r="H5" s="130"/>
      <c r="M5" s="130"/>
      <c r="N5" s="130"/>
      <c r="O5" s="130"/>
    </row>
    <row r="6" spans="2:56" ht="14.4">
      <c r="B6" s="130"/>
      <c r="C6" s="61" t="s">
        <v>483</v>
      </c>
      <c r="D6" s="58"/>
      <c r="E6" s="330" t="str">
        <f>Netzbetreiber!$D$11</f>
        <v>9870122800005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2:56" ht="14.4">
      <c r="B7" s="130"/>
      <c r="C7" s="57" t="s">
        <v>133</v>
      </c>
      <c r="D7" s="58"/>
      <c r="E7" s="51">
        <f>Netzbetreiber!$D$6</f>
        <v>44562</v>
      </c>
      <c r="F7" s="130"/>
      <c r="G7" s="130"/>
      <c r="J7" s="130"/>
      <c r="K7" s="130"/>
      <c r="L7" s="130"/>
      <c r="M7" s="130"/>
      <c r="N7" s="130"/>
      <c r="O7" s="130"/>
    </row>
    <row r="8" spans="2:56" ht="14.4">
      <c r="B8" s="130"/>
      <c r="C8" s="130"/>
      <c r="D8" s="130"/>
      <c r="E8" s="130"/>
      <c r="F8" s="130"/>
      <c r="G8" s="130"/>
      <c r="H8" s="89" t="s">
        <v>493</v>
      </c>
      <c r="J8" s="130"/>
      <c r="K8" s="130"/>
      <c r="L8" s="130"/>
      <c r="M8" s="130"/>
      <c r="N8" s="130"/>
      <c r="O8" s="130"/>
    </row>
    <row r="9" spans="2:56" ht="14.4">
      <c r="B9" s="130"/>
      <c r="C9" s="61" t="s">
        <v>515</v>
      </c>
      <c r="D9" s="130"/>
      <c r="E9" s="130"/>
      <c r="F9" s="154">
        <f>'SLP-Verfahren'!D46</f>
        <v>1</v>
      </c>
      <c r="H9" s="172" t="s">
        <v>593</v>
      </c>
      <c r="J9" s="130"/>
      <c r="K9" s="130"/>
      <c r="L9" s="130"/>
      <c r="M9" s="130"/>
      <c r="N9" s="130"/>
      <c r="O9" s="130"/>
    </row>
    <row r="10" spans="2:56" ht="14.4">
      <c r="B10" s="130"/>
      <c r="C10" s="57" t="s">
        <v>577</v>
      </c>
      <c r="D10" s="130"/>
      <c r="E10" s="130"/>
      <c r="F10" s="50">
        <v>2</v>
      </c>
      <c r="G10" s="58"/>
      <c r="H10" s="172" t="s">
        <v>594</v>
      </c>
      <c r="J10" s="130"/>
      <c r="K10" s="130"/>
      <c r="L10" s="130"/>
      <c r="M10" s="130"/>
      <c r="N10" s="130"/>
      <c r="O10" s="130"/>
    </row>
    <row r="11" spans="2:56" ht="14.4">
      <c r="B11" s="130"/>
      <c r="C11" s="57" t="s">
        <v>595</v>
      </c>
      <c r="D11" s="130"/>
      <c r="E11" s="130"/>
      <c r="F11" s="334">
        <f>INDEX('SLP-Verfahren'!D48:D62,'SLP-Temp-Gebiet #02'!F10)</f>
        <v>0</v>
      </c>
      <c r="G11" s="334"/>
      <c r="H11" s="290"/>
      <c r="J11" s="130"/>
      <c r="K11" s="130"/>
      <c r="L11" s="130"/>
      <c r="M11" s="130"/>
      <c r="N11" s="130"/>
      <c r="O11" s="130"/>
    </row>
    <row r="12" spans="2:56" ht="14.4"/>
    <row r="13" spans="2:56" ht="18" customHeight="1">
      <c r="B13" s="130"/>
      <c r="C13" s="1" t="s">
        <v>576</v>
      </c>
      <c r="D13" s="1"/>
      <c r="E13" s="1"/>
      <c r="F13" s="182" t="s">
        <v>540</v>
      </c>
      <c r="G13" s="130" t="s">
        <v>538</v>
      </c>
      <c r="H13" s="262" t="s">
        <v>555</v>
      </c>
      <c r="I13" s="58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3" t="s">
        <v>445</v>
      </c>
      <c r="D14" s="343"/>
      <c r="E14" s="90" t="s">
        <v>446</v>
      </c>
      <c r="F14" s="263" t="s">
        <v>85</v>
      </c>
      <c r="G14" s="264" t="s">
        <v>564</v>
      </c>
      <c r="H14" s="52">
        <v>0</v>
      </c>
      <c r="I14" s="58"/>
      <c r="J14" s="130"/>
      <c r="K14" s="130"/>
      <c r="L14" s="130"/>
      <c r="M14" s="130"/>
      <c r="N14" s="130"/>
      <c r="O14" s="333" t="s">
        <v>643</v>
      </c>
      <c r="R14" s="208" t="s">
        <v>556</v>
      </c>
      <c r="S14" s="208" t="s">
        <v>557</v>
      </c>
      <c r="T14" s="208" t="s">
        <v>558</v>
      </c>
      <c r="U14" s="208" t="s">
        <v>559</v>
      </c>
      <c r="V14" s="208" t="s">
        <v>539</v>
      </c>
      <c r="W14" s="208" t="s">
        <v>560</v>
      </c>
      <c r="X14" s="208" t="s">
        <v>561</v>
      </c>
      <c r="Y14" s="208" t="s">
        <v>562</v>
      </c>
      <c r="Z14" s="208" t="s">
        <v>563</v>
      </c>
      <c r="AA14" s="208" t="s">
        <v>564</v>
      </c>
      <c r="AB14" s="208" t="s">
        <v>565</v>
      </c>
      <c r="AC14" s="208" t="s">
        <v>566</v>
      </c>
    </row>
    <row r="15" spans="2:56" ht="19.5" customHeight="1">
      <c r="B15" s="130"/>
      <c r="C15" s="343" t="s">
        <v>387</v>
      </c>
      <c r="D15" s="343"/>
      <c r="E15" s="90" t="s">
        <v>446</v>
      </c>
      <c r="F15" s="263" t="s">
        <v>71</v>
      </c>
      <c r="G15" s="264" t="s">
        <v>558</v>
      </c>
      <c r="H15" s="52">
        <v>0</v>
      </c>
      <c r="I15" s="58"/>
      <c r="J15" s="130"/>
      <c r="K15" s="130"/>
      <c r="L15" s="130"/>
      <c r="M15" s="130"/>
      <c r="N15" s="130"/>
      <c r="O15" s="161" t="s">
        <v>520</v>
      </c>
      <c r="R15" s="261" t="s">
        <v>71</v>
      </c>
      <c r="S15" s="261" t="s">
        <v>72</v>
      </c>
      <c r="T15" s="261" t="s">
        <v>73</v>
      </c>
      <c r="U15" s="261" t="s">
        <v>74</v>
      </c>
      <c r="V15" s="261" t="s">
        <v>75</v>
      </c>
      <c r="W15" s="261" t="s">
        <v>76</v>
      </c>
      <c r="X15" s="261" t="s">
        <v>77</v>
      </c>
      <c r="Y15" s="261" t="s">
        <v>78</v>
      </c>
      <c r="Z15" s="261" t="s">
        <v>79</v>
      </c>
      <c r="AA15" s="261" t="s">
        <v>80</v>
      </c>
      <c r="AB15" s="261" t="s">
        <v>81</v>
      </c>
      <c r="AC15" s="261" t="s">
        <v>82</v>
      </c>
      <c r="AD15" s="261" t="s">
        <v>83</v>
      </c>
      <c r="AE15" s="261" t="s">
        <v>84</v>
      </c>
      <c r="AF15" s="261" t="s">
        <v>85</v>
      </c>
      <c r="AG15" s="261" t="s">
        <v>370</v>
      </c>
      <c r="AH15" s="261" t="s">
        <v>489</v>
      </c>
      <c r="AI15" s="261" t="s">
        <v>541</v>
      </c>
      <c r="AJ15" s="261" t="s">
        <v>542</v>
      </c>
      <c r="AK15" s="261" t="s">
        <v>543</v>
      </c>
      <c r="AL15" s="261" t="s">
        <v>544</v>
      </c>
      <c r="AM15" s="261" t="s">
        <v>545</v>
      </c>
      <c r="AN15" s="261" t="s">
        <v>546</v>
      </c>
      <c r="AO15" s="261" t="s">
        <v>547</v>
      </c>
      <c r="AP15" s="261" t="s">
        <v>548</v>
      </c>
      <c r="AQ15" s="261" t="s">
        <v>549</v>
      </c>
      <c r="AR15" s="261" t="s">
        <v>550</v>
      </c>
      <c r="AS15" s="261" t="s">
        <v>551</v>
      </c>
      <c r="AT15" s="261" t="s">
        <v>552</v>
      </c>
      <c r="AU15" s="261" t="s">
        <v>553</v>
      </c>
      <c r="AV15" s="261" t="s">
        <v>554</v>
      </c>
      <c r="AW15" s="261"/>
      <c r="AX15" s="261"/>
      <c r="AY15" s="261"/>
      <c r="AZ15" s="261"/>
      <c r="BA15" s="261"/>
      <c r="BB15" s="261"/>
      <c r="BC15" s="261"/>
      <c r="BD15" s="261"/>
    </row>
    <row r="16" spans="2:56" ht="19.5" customHeight="1">
      <c r="B16" s="130"/>
      <c r="C16" s="173"/>
      <c r="D16" s="291"/>
      <c r="E16" s="130"/>
      <c r="F16" s="58"/>
      <c r="G16" s="130"/>
      <c r="H16" s="130"/>
      <c r="I16" s="130"/>
      <c r="J16" s="130"/>
      <c r="K16" s="130"/>
      <c r="L16" s="130"/>
      <c r="M16" s="130"/>
      <c r="N16" s="130"/>
      <c r="O16" s="130"/>
      <c r="R16" s="209"/>
      <c r="S16" s="209"/>
    </row>
    <row r="17" spans="2:28" ht="19.5" customHeight="1">
      <c r="B17" s="175" t="s">
        <v>510</v>
      </c>
      <c r="C17" s="176"/>
      <c r="D17" s="291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9"/>
      <c r="S17" s="209"/>
    </row>
    <row r="18" spans="2:28" ht="14.4">
      <c r="B18" s="130"/>
      <c r="C18" s="57" t="s">
        <v>516</v>
      </c>
      <c r="D18" s="130"/>
      <c r="E18" s="130"/>
      <c r="F18" s="50">
        <v>2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7">
        <f>IF(E20&gt;$F$18,0,1)</f>
        <v>1</v>
      </c>
      <c r="F19" s="177">
        <f t="shared" ref="F19:N19" si="0">IF(F20&gt;$F$18,0,1)</f>
        <v>1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30"/>
    </row>
    <row r="20" spans="2:28" ht="33.75" customHeight="1">
      <c r="B20" s="130"/>
      <c r="C20" s="178" t="s">
        <v>511</v>
      </c>
      <c r="D20" s="179" t="s">
        <v>507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144</v>
      </c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</row>
    <row r="21" spans="2:28" ht="14.4">
      <c r="B21" s="182"/>
      <c r="C21" s="183" t="s">
        <v>518</v>
      </c>
      <c r="D21" s="153" t="s">
        <v>509</v>
      </c>
      <c r="E21" s="282">
        <f>1-SUMPRODUCT(F19:N19,F21:N21)</f>
        <v>0.5</v>
      </c>
      <c r="F21" s="282">
        <f>ROUND(F22/$D$22,4)</f>
        <v>0.5</v>
      </c>
      <c r="G21" s="283">
        <f t="shared" ref="G21:N21" si="1">ROUND(G22/$D$22,4)</f>
        <v>0</v>
      </c>
      <c r="H21" s="283">
        <f t="shared" si="1"/>
        <v>0</v>
      </c>
      <c r="I21" s="283">
        <f t="shared" si="1"/>
        <v>0</v>
      </c>
      <c r="J21" s="283">
        <f t="shared" si="1"/>
        <v>0</v>
      </c>
      <c r="K21" s="283">
        <f t="shared" si="1"/>
        <v>0</v>
      </c>
      <c r="L21" s="283">
        <f t="shared" si="1"/>
        <v>0</v>
      </c>
      <c r="M21" s="283">
        <f t="shared" si="1"/>
        <v>0</v>
      </c>
      <c r="N21" s="283">
        <f t="shared" si="1"/>
        <v>0</v>
      </c>
      <c r="O21" s="184"/>
      <c r="Q21" s="210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</row>
    <row r="22" spans="2:28" ht="14.4">
      <c r="B22" s="182"/>
      <c r="C22" s="183" t="s">
        <v>529</v>
      </c>
      <c r="D22" s="185">
        <f>SUMPRODUCT(E22:N22,E19:N19)</f>
        <v>2</v>
      </c>
      <c r="E22" s="284">
        <v>1</v>
      </c>
      <c r="F22" s="284">
        <v>1</v>
      </c>
      <c r="G22" s="285"/>
      <c r="H22" s="285"/>
      <c r="I22" s="285"/>
      <c r="J22" s="285"/>
      <c r="K22" s="285"/>
      <c r="L22" s="285"/>
      <c r="M22" s="285"/>
      <c r="N22" s="285"/>
      <c r="O22" s="184" t="s">
        <v>145</v>
      </c>
      <c r="Q22" s="210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</row>
    <row r="23" spans="2:28" ht="14.4">
      <c r="B23" s="182"/>
      <c r="C23" s="186" t="s">
        <v>137</v>
      </c>
      <c r="D23" s="187"/>
      <c r="E23" s="156" t="s">
        <v>139</v>
      </c>
      <c r="F23" s="156" t="s">
        <v>139</v>
      </c>
      <c r="G23" s="156" t="s">
        <v>139</v>
      </c>
      <c r="H23" s="156" t="s">
        <v>139</v>
      </c>
      <c r="I23" s="156" t="s">
        <v>139</v>
      </c>
      <c r="J23" s="156" t="s">
        <v>139</v>
      </c>
      <c r="K23" s="156" t="s">
        <v>139</v>
      </c>
      <c r="L23" s="156" t="s">
        <v>139</v>
      </c>
      <c r="M23" s="156" t="s">
        <v>139</v>
      </c>
      <c r="N23" s="156" t="s">
        <v>139</v>
      </c>
      <c r="O23" s="184" t="s">
        <v>142</v>
      </c>
      <c r="Q23" s="210"/>
      <c r="R23" s="68" t="s">
        <v>139</v>
      </c>
      <c r="S23" s="68" t="s">
        <v>497</v>
      </c>
      <c r="T23" s="289" t="str">
        <f>O15</f>
        <v>Wetterdienstleister ABC</v>
      </c>
      <c r="U23" s="68"/>
      <c r="V23" s="68"/>
      <c r="W23" s="68"/>
      <c r="X23" s="68"/>
      <c r="Y23" s="68"/>
      <c r="Z23" s="68"/>
      <c r="AA23" s="68"/>
      <c r="AB23" s="68"/>
    </row>
    <row r="24" spans="2:28" ht="14.4">
      <c r="B24" s="182"/>
      <c r="C24" s="186" t="s">
        <v>513</v>
      </c>
      <c r="D24" s="187"/>
      <c r="E24" s="156" t="s">
        <v>573</v>
      </c>
      <c r="F24" s="156" t="s">
        <v>574</v>
      </c>
      <c r="G24" s="156"/>
      <c r="H24" s="156"/>
      <c r="I24" s="156"/>
      <c r="J24" s="156"/>
      <c r="K24" s="156"/>
      <c r="L24" s="156"/>
      <c r="M24" s="156"/>
      <c r="N24" s="156"/>
      <c r="O24" s="184" t="s">
        <v>514</v>
      </c>
      <c r="Q24" s="210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</row>
    <row r="25" spans="2:28" ht="14.4">
      <c r="B25" s="182"/>
      <c r="C25" s="186" t="s">
        <v>508</v>
      </c>
      <c r="D25" s="187"/>
      <c r="E25" s="160" t="s">
        <v>363</v>
      </c>
      <c r="F25" s="160" t="s">
        <v>363</v>
      </c>
      <c r="G25" s="160"/>
      <c r="H25" s="160"/>
      <c r="I25" s="160"/>
      <c r="J25" s="160"/>
      <c r="K25" s="160"/>
      <c r="L25" s="160"/>
      <c r="M25" s="160"/>
      <c r="N25" s="160"/>
      <c r="O25" s="184" t="s">
        <v>143</v>
      </c>
      <c r="Q25" s="210"/>
      <c r="R25" s="68" t="s">
        <v>138</v>
      </c>
      <c r="S25" s="68"/>
      <c r="T25" s="68"/>
      <c r="U25" s="68"/>
      <c r="V25" s="68"/>
      <c r="W25" s="68"/>
      <c r="X25" s="68"/>
      <c r="Y25" s="68"/>
      <c r="Z25" s="68"/>
      <c r="AA25" s="68"/>
      <c r="AB25" s="68"/>
    </row>
    <row r="26" spans="2:28" ht="14.4">
      <c r="B26" s="182"/>
      <c r="C26" s="186" t="s">
        <v>141</v>
      </c>
      <c r="D26" s="187"/>
      <c r="E26" s="156" t="s">
        <v>498</v>
      </c>
      <c r="F26" s="156" t="s">
        <v>498</v>
      </c>
      <c r="G26" s="156"/>
      <c r="H26" s="156"/>
      <c r="I26" s="156"/>
      <c r="J26" s="156"/>
      <c r="K26" s="156"/>
      <c r="L26" s="156"/>
      <c r="M26" s="156"/>
      <c r="N26" s="156"/>
      <c r="O26" s="184" t="s">
        <v>142</v>
      </c>
      <c r="Q26" s="210"/>
      <c r="R26" s="68" t="s">
        <v>498</v>
      </c>
      <c r="S26" s="68" t="s">
        <v>499</v>
      </c>
      <c r="T26" s="68"/>
      <c r="U26" s="68"/>
      <c r="V26" s="68"/>
      <c r="W26" s="68"/>
      <c r="X26" s="68"/>
      <c r="Y26" s="68"/>
      <c r="Z26" s="68"/>
      <c r="AA26" s="68"/>
      <c r="AB26" s="68"/>
    </row>
    <row r="27" spans="2:28" ht="14.4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</row>
    <row r="28" spans="2:28" ht="14.4">
      <c r="B28" s="130"/>
      <c r="C28" s="57" t="s">
        <v>512</v>
      </c>
      <c r="D28" s="130"/>
      <c r="E28" s="130"/>
      <c r="F28" s="50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7">
        <f>IF(E30&gt;$F$28,0,1)</f>
        <v>1</v>
      </c>
      <c r="F29" s="177">
        <f t="shared" ref="F29:N29" si="2">IF(F30&gt;$F$28,0,1)</f>
        <v>1</v>
      </c>
      <c r="G29" s="177">
        <f t="shared" si="2"/>
        <v>1</v>
      </c>
      <c r="H29" s="177">
        <f t="shared" si="2"/>
        <v>1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</row>
    <row r="30" spans="2:28" ht="14.4">
      <c r="B30" s="182"/>
      <c r="C30" s="178" t="s">
        <v>140</v>
      </c>
      <c r="D30" s="179" t="s">
        <v>255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144</v>
      </c>
      <c r="Q30" s="210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</row>
    <row r="31" spans="2:28" ht="14.4">
      <c r="B31" s="182"/>
      <c r="C31" s="183" t="s">
        <v>519</v>
      </c>
      <c r="D31" s="185" t="s">
        <v>254</v>
      </c>
      <c r="E31" s="280">
        <f>1-SUMPRODUCT(F29:N29,F31:N31)</f>
        <v>0.5333</v>
      </c>
      <c r="F31" s="280">
        <f>ROUND(F32/$D$32,4)</f>
        <v>0.26669999999999999</v>
      </c>
      <c r="G31" s="280">
        <f t="shared" ref="G31:N31" si="3">ROUND(G32/$D$32,4)</f>
        <v>0.1333</v>
      </c>
      <c r="H31" s="280">
        <f t="shared" si="3"/>
        <v>6.6699999999999995E-2</v>
      </c>
      <c r="I31" s="280">
        <f t="shared" si="3"/>
        <v>0</v>
      </c>
      <c r="J31" s="280">
        <f t="shared" si="3"/>
        <v>0</v>
      </c>
      <c r="K31" s="280">
        <f t="shared" si="3"/>
        <v>0</v>
      </c>
      <c r="L31" s="280">
        <f t="shared" si="3"/>
        <v>0</v>
      </c>
      <c r="M31" s="280">
        <f t="shared" si="3"/>
        <v>0</v>
      </c>
      <c r="N31" s="280">
        <f t="shared" si="3"/>
        <v>0</v>
      </c>
      <c r="O31" s="184"/>
      <c r="Q31" s="210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</row>
    <row r="32" spans="2:28" ht="14.4">
      <c r="B32" s="182"/>
      <c r="C32" s="183" t="s">
        <v>525</v>
      </c>
      <c r="D32" s="286">
        <f>SUMPRODUCT(E32:N32,E29:N29)</f>
        <v>1.875</v>
      </c>
      <c r="E32" s="281">
        <v>1</v>
      </c>
      <c r="F32" s="281">
        <v>0.5</v>
      </c>
      <c r="G32" s="281">
        <v>0.25</v>
      </c>
      <c r="H32" s="281">
        <v>0.125</v>
      </c>
      <c r="I32" s="155"/>
      <c r="J32" s="155"/>
      <c r="K32" s="155"/>
      <c r="L32" s="155"/>
      <c r="M32" s="155"/>
      <c r="N32" s="155"/>
      <c r="O32" s="184" t="s">
        <v>145</v>
      </c>
      <c r="Q32" s="210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</row>
    <row r="33" spans="2:28" ht="14.4">
      <c r="B33" s="182"/>
      <c r="C33" s="186" t="s">
        <v>361</v>
      </c>
      <c r="D33" s="153" t="s">
        <v>360</v>
      </c>
      <c r="E33" s="156" t="s">
        <v>3</v>
      </c>
      <c r="F33" s="156" t="s">
        <v>359</v>
      </c>
      <c r="G33" s="156" t="s">
        <v>350</v>
      </c>
      <c r="H33" s="156" t="s">
        <v>351</v>
      </c>
      <c r="I33" s="156"/>
      <c r="J33" s="156"/>
      <c r="K33" s="156"/>
      <c r="L33" s="156"/>
      <c r="M33" s="156"/>
      <c r="N33" s="156"/>
      <c r="O33" s="184" t="s">
        <v>142</v>
      </c>
      <c r="Q33" s="210"/>
      <c r="R33" s="68" t="s">
        <v>3</v>
      </c>
      <c r="S33" s="68" t="s">
        <v>359</v>
      </c>
      <c r="T33" s="68" t="s">
        <v>350</v>
      </c>
      <c r="U33" s="68" t="s">
        <v>351</v>
      </c>
      <c r="V33" s="68" t="s">
        <v>352</v>
      </c>
      <c r="W33" s="68" t="s">
        <v>353</v>
      </c>
      <c r="X33" s="68" t="s">
        <v>354</v>
      </c>
      <c r="Y33" s="68" t="s">
        <v>355</v>
      </c>
      <c r="Z33" s="68" t="s">
        <v>356</v>
      </c>
      <c r="AA33" s="68" t="s">
        <v>357</v>
      </c>
      <c r="AB33" s="68" t="s">
        <v>358</v>
      </c>
    </row>
    <row r="34" spans="2:28" ht="14.4">
      <c r="B34" s="182"/>
      <c r="C34" s="186" t="s">
        <v>448</v>
      </c>
      <c r="D34" s="153" t="s">
        <v>447</v>
      </c>
      <c r="E34" s="156" t="s">
        <v>505</v>
      </c>
      <c r="F34" s="156" t="s">
        <v>505</v>
      </c>
      <c r="G34" s="156" t="s">
        <v>505</v>
      </c>
      <c r="H34" s="156" t="s">
        <v>505</v>
      </c>
      <c r="I34" s="162"/>
      <c r="J34" s="162"/>
      <c r="K34" s="162"/>
      <c r="L34" s="162"/>
      <c r="M34" s="162"/>
      <c r="N34" s="162"/>
      <c r="O34" s="184" t="s">
        <v>142</v>
      </c>
      <c r="Q34" s="210"/>
      <c r="R34" s="68" t="s">
        <v>505</v>
      </c>
      <c r="S34" s="68" t="s">
        <v>506</v>
      </c>
      <c r="T34" s="68"/>
      <c r="U34" s="68"/>
      <c r="V34" s="68"/>
      <c r="W34" s="68"/>
      <c r="X34" s="68"/>
      <c r="Y34" s="68"/>
      <c r="Z34" s="68"/>
      <c r="AA34" s="68"/>
      <c r="AB34" s="68"/>
    </row>
    <row r="35" spans="2:28" ht="14.4">
      <c r="B35" s="182"/>
      <c r="C35" s="186" t="s">
        <v>597</v>
      </c>
      <c r="D35" s="153" t="s">
        <v>598</v>
      </c>
      <c r="E35" s="156" t="s">
        <v>596</v>
      </c>
      <c r="F35" s="156" t="s">
        <v>596</v>
      </c>
      <c r="G35" s="156" t="s">
        <v>596</v>
      </c>
      <c r="H35" s="156" t="s">
        <v>596</v>
      </c>
      <c r="I35" s="156" t="s">
        <v>596</v>
      </c>
      <c r="J35" s="156" t="s">
        <v>596</v>
      </c>
      <c r="K35" s="156" t="s">
        <v>596</v>
      </c>
      <c r="L35" s="156" t="s">
        <v>596</v>
      </c>
      <c r="M35" s="156" t="s">
        <v>596</v>
      </c>
      <c r="N35" s="156" t="s">
        <v>596</v>
      </c>
      <c r="O35" s="184" t="s">
        <v>142</v>
      </c>
      <c r="Q35" s="210"/>
      <c r="R35" s="68" t="s">
        <v>596</v>
      </c>
      <c r="S35" s="68" t="s">
        <v>599</v>
      </c>
      <c r="T35" s="58"/>
      <c r="U35" s="68"/>
      <c r="V35" s="68"/>
      <c r="W35" s="68"/>
      <c r="X35" s="68"/>
      <c r="Y35" s="68"/>
      <c r="Z35" s="68"/>
      <c r="AA35" s="68"/>
      <c r="AB35" s="68"/>
    </row>
    <row r="36" spans="2:28" ht="14.4">
      <c r="B36" s="182"/>
      <c r="C36" s="191" t="s">
        <v>440</v>
      </c>
      <c r="D36" s="119" t="s">
        <v>530</v>
      </c>
      <c r="E36" s="162" t="s">
        <v>449</v>
      </c>
      <c r="F36" s="162" t="s">
        <v>449</v>
      </c>
      <c r="G36" s="162" t="s">
        <v>450</v>
      </c>
      <c r="H36" s="162" t="s">
        <v>450</v>
      </c>
      <c r="I36" s="162"/>
      <c r="J36" s="162"/>
      <c r="K36" s="162"/>
      <c r="L36" s="162"/>
      <c r="M36" s="162"/>
      <c r="N36" s="162"/>
      <c r="O36" s="184" t="s">
        <v>142</v>
      </c>
      <c r="Q36" s="210"/>
      <c r="R36" s="68" t="s">
        <v>450</v>
      </c>
      <c r="S36" s="68" t="s">
        <v>449</v>
      </c>
      <c r="T36" s="68"/>
      <c r="U36" s="68"/>
      <c r="V36" s="68"/>
      <c r="W36" s="68"/>
      <c r="X36" s="68"/>
      <c r="Y36" s="68"/>
      <c r="Z36" s="68"/>
      <c r="AA36" s="68"/>
      <c r="AB36" s="68"/>
    </row>
    <row r="37" spans="2:28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 ht="14.4">
      <c r="B38" s="192"/>
      <c r="C38" s="193" t="s">
        <v>270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5.6">
      <c r="B39" s="192"/>
      <c r="C39" s="196" t="s">
        <v>349</v>
      </c>
      <c r="D39" s="197"/>
      <c r="E39" s="197" t="s">
        <v>523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 ht="14.4">
      <c r="B40" s="192"/>
      <c r="C40" s="196"/>
      <c r="D40" s="197"/>
      <c r="E40" s="197" t="s">
        <v>524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 ht="14.4">
      <c r="B41" s="192"/>
      <c r="C41" s="196"/>
      <c r="D41" s="197"/>
      <c r="E41" s="197" t="s">
        <v>517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 ht="14.4">
      <c r="B42" s="192"/>
      <c r="C42" s="199"/>
      <c r="D42" s="197"/>
      <c r="E42" s="197" t="s">
        <v>521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 ht="14.4">
      <c r="B43" s="192"/>
      <c r="C43" s="199"/>
      <c r="D43" s="197"/>
      <c r="E43" s="197" t="s">
        <v>522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 ht="14.4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 ht="14.4">
      <c r="B45" s="192"/>
      <c r="C45" s="196" t="s">
        <v>527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 ht="14.4">
      <c r="B46" s="192"/>
      <c r="C46" s="199" t="s">
        <v>528</v>
      </c>
      <c r="D46" s="200" t="s">
        <v>526</v>
      </c>
      <c r="E46" s="287">
        <v>1</v>
      </c>
      <c r="F46" s="287">
        <v>0</v>
      </c>
      <c r="G46" s="287">
        <v>0</v>
      </c>
      <c r="H46" s="287">
        <v>0</v>
      </c>
      <c r="I46" s="287">
        <v>0</v>
      </c>
      <c r="J46" s="287" t="s">
        <v>362</v>
      </c>
      <c r="K46" s="197"/>
      <c r="L46" s="197"/>
      <c r="M46" s="197"/>
      <c r="N46" s="197"/>
      <c r="O46" s="198"/>
    </row>
    <row r="47" spans="2:28" ht="14.4">
      <c r="B47" s="192"/>
      <c r="C47" s="199" t="s">
        <v>348</v>
      </c>
      <c r="D47" s="200" t="s">
        <v>526</v>
      </c>
      <c r="E47" s="287">
        <v>1</v>
      </c>
      <c r="F47" s="287">
        <v>0.5</v>
      </c>
      <c r="G47" s="287">
        <v>0.25</v>
      </c>
      <c r="H47" s="287">
        <v>0.125</v>
      </c>
      <c r="I47" s="287">
        <v>0</v>
      </c>
      <c r="J47" s="287" t="s">
        <v>362</v>
      </c>
      <c r="K47" s="197"/>
      <c r="L47" s="197"/>
      <c r="M47" s="197"/>
      <c r="N47" s="197"/>
      <c r="O47" s="198"/>
    </row>
    <row r="48" spans="2:28" thickBot="1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 ht="14.4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">
      <c r="B50" s="175" t="s">
        <v>571</v>
      </c>
      <c r="C50" s="176"/>
      <c r="D50" s="176"/>
      <c r="E50" s="176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 ht="14.4">
      <c r="B51" s="130"/>
      <c r="C51" s="192"/>
      <c r="D51" s="192"/>
      <c r="E51" s="192"/>
      <c r="F51" s="192"/>
      <c r="G51" s="192"/>
      <c r="H51" s="192"/>
      <c r="I51" s="207"/>
      <c r="J51" s="130"/>
      <c r="K51" s="130"/>
      <c r="L51" s="130"/>
      <c r="M51" s="130"/>
      <c r="N51" s="130"/>
      <c r="O51" s="130"/>
    </row>
    <row r="52" spans="2:28" ht="14.4">
      <c r="B52" s="130"/>
      <c r="C52" s="57" t="s">
        <v>535</v>
      </c>
      <c r="D52" s="130"/>
      <c r="E52" s="130"/>
      <c r="F52" s="157">
        <f>F18</f>
        <v>2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7">
        <f>IF(E54&gt;$F$52,0,1)</f>
        <v>1</v>
      </c>
      <c r="F53" s="177">
        <f t="shared" ref="F53:N53" si="4">IF(F54&gt;$F$52,0,1)</f>
        <v>1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30"/>
    </row>
    <row r="54" spans="2:28" ht="33.75" customHeight="1">
      <c r="B54" s="130"/>
      <c r="C54" s="178" t="s">
        <v>511</v>
      </c>
      <c r="D54" s="179" t="s">
        <v>507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144</v>
      </c>
      <c r="W54" s="68"/>
      <c r="X54" s="68"/>
      <c r="Y54" s="68"/>
      <c r="Z54" s="68"/>
      <c r="AA54" s="68"/>
      <c r="AB54" s="68"/>
    </row>
    <row r="55" spans="2:28" ht="14.4">
      <c r="B55" s="182"/>
      <c r="C55" s="183" t="s">
        <v>518</v>
      </c>
      <c r="D55" s="153" t="s">
        <v>509</v>
      </c>
      <c r="E55" s="280">
        <f>1-SUMPRODUCT(F53:N53,F55:N55)</f>
        <v>0.5</v>
      </c>
      <c r="F55" s="280">
        <f>ROUND(F56/$D$56,4)</f>
        <v>0.5</v>
      </c>
      <c r="G55" s="280">
        <f t="shared" ref="G55:N55" si="5">ROUND(G56/$D$56,4)</f>
        <v>0</v>
      </c>
      <c r="H55" s="280">
        <f t="shared" si="5"/>
        <v>0</v>
      </c>
      <c r="I55" s="280">
        <f t="shared" si="5"/>
        <v>0</v>
      </c>
      <c r="J55" s="280">
        <f t="shared" si="5"/>
        <v>0</v>
      </c>
      <c r="K55" s="280">
        <f t="shared" si="5"/>
        <v>0</v>
      </c>
      <c r="L55" s="280">
        <f t="shared" si="5"/>
        <v>0</v>
      </c>
      <c r="M55" s="280">
        <f t="shared" si="5"/>
        <v>0</v>
      </c>
      <c r="N55" s="280">
        <f t="shared" si="5"/>
        <v>0</v>
      </c>
      <c r="O55" s="184"/>
      <c r="W55" s="68"/>
      <c r="X55" s="68"/>
      <c r="Y55" s="68"/>
      <c r="Z55" s="68"/>
      <c r="AA55" s="68"/>
      <c r="AB55" s="68"/>
    </row>
    <row r="56" spans="2:28" ht="14.4">
      <c r="B56" s="182"/>
      <c r="C56" s="183" t="s">
        <v>529</v>
      </c>
      <c r="D56" s="185">
        <f>SUMPRODUCT(E56:N56,E53:N53)</f>
        <v>2</v>
      </c>
      <c r="E56" s="281">
        <f>E22</f>
        <v>1</v>
      </c>
      <c r="F56" s="281">
        <f t="shared" ref="F56:N60" si="6">F22</f>
        <v>1</v>
      </c>
      <c r="G56" s="281">
        <f t="shared" si="6"/>
        <v>0</v>
      </c>
      <c r="H56" s="281">
        <f t="shared" si="6"/>
        <v>0</v>
      </c>
      <c r="I56" s="281">
        <f t="shared" si="6"/>
        <v>0</v>
      </c>
      <c r="J56" s="281">
        <f t="shared" si="6"/>
        <v>0</v>
      </c>
      <c r="K56" s="281">
        <f t="shared" si="6"/>
        <v>0</v>
      </c>
      <c r="L56" s="281">
        <f t="shared" si="6"/>
        <v>0</v>
      </c>
      <c r="M56" s="281">
        <f t="shared" si="6"/>
        <v>0</v>
      </c>
      <c r="N56" s="281">
        <f t="shared" si="6"/>
        <v>0</v>
      </c>
      <c r="O56" s="184" t="s">
        <v>145</v>
      </c>
      <c r="W56" s="68"/>
      <c r="X56" s="68"/>
      <c r="Y56" s="68"/>
      <c r="Z56" s="68"/>
      <c r="AA56" s="68"/>
      <c r="AB56" s="68"/>
    </row>
    <row r="57" spans="2:28" ht="14.4">
      <c r="B57" s="182"/>
      <c r="C57" s="186" t="s">
        <v>137</v>
      </c>
      <c r="D57" s="187"/>
      <c r="E57" s="156" t="str">
        <f>E23</f>
        <v>DWD</v>
      </c>
      <c r="F57" s="156" t="str">
        <f t="shared" si="6"/>
        <v>DWD</v>
      </c>
      <c r="G57" s="156" t="str">
        <f t="shared" si="6"/>
        <v>DWD</v>
      </c>
      <c r="H57" s="156" t="str">
        <f t="shared" si="6"/>
        <v>DWD</v>
      </c>
      <c r="I57" s="156" t="str">
        <f t="shared" si="6"/>
        <v>DWD</v>
      </c>
      <c r="J57" s="156" t="str">
        <f t="shared" si="6"/>
        <v>DWD</v>
      </c>
      <c r="K57" s="156" t="str">
        <f t="shared" si="6"/>
        <v>DWD</v>
      </c>
      <c r="L57" s="156" t="str">
        <f t="shared" si="6"/>
        <v>DWD</v>
      </c>
      <c r="M57" s="156" t="str">
        <f t="shared" si="6"/>
        <v>DWD</v>
      </c>
      <c r="N57" s="156" t="str">
        <f t="shared" si="6"/>
        <v>DWD</v>
      </c>
      <c r="O57" s="184" t="s">
        <v>142</v>
      </c>
      <c r="W57" s="68"/>
      <c r="X57" s="68"/>
      <c r="Y57" s="68"/>
      <c r="Z57" s="68"/>
      <c r="AA57" s="68"/>
      <c r="AB57" s="68"/>
    </row>
    <row r="58" spans="2:28" ht="14.4">
      <c r="B58" s="182"/>
      <c r="C58" s="186" t="s">
        <v>513</v>
      </c>
      <c r="D58" s="187"/>
      <c r="E58" s="156" t="str">
        <f>E24</f>
        <v>ABC-St.</v>
      </c>
      <c r="F58" s="156" t="str">
        <f t="shared" si="6"/>
        <v>DEF-St.</v>
      </c>
      <c r="G58" s="156">
        <f t="shared" si="6"/>
        <v>0</v>
      </c>
      <c r="H58" s="156">
        <f t="shared" si="6"/>
        <v>0</v>
      </c>
      <c r="I58" s="156">
        <f t="shared" si="6"/>
        <v>0</v>
      </c>
      <c r="J58" s="156">
        <f t="shared" si="6"/>
        <v>0</v>
      </c>
      <c r="K58" s="156">
        <f t="shared" si="6"/>
        <v>0</v>
      </c>
      <c r="L58" s="156">
        <f t="shared" si="6"/>
        <v>0</v>
      </c>
      <c r="M58" s="156">
        <f t="shared" si="6"/>
        <v>0</v>
      </c>
      <c r="N58" s="156">
        <f t="shared" si="6"/>
        <v>0</v>
      </c>
      <c r="O58" s="184" t="s">
        <v>514</v>
      </c>
      <c r="W58" s="68"/>
      <c r="X58" s="68"/>
      <c r="Y58" s="68"/>
      <c r="Z58" s="68"/>
      <c r="AA58" s="68"/>
      <c r="AB58" s="68"/>
    </row>
    <row r="59" spans="2:28" ht="14.4">
      <c r="B59" s="182"/>
      <c r="C59" s="186" t="s">
        <v>508</v>
      </c>
      <c r="D59" s="187"/>
      <c r="E59" s="160" t="str">
        <f>E25</f>
        <v>xxxxx</v>
      </c>
      <c r="F59" s="160" t="str">
        <f t="shared" si="6"/>
        <v>xxxxx</v>
      </c>
      <c r="G59" s="160">
        <f t="shared" si="6"/>
        <v>0</v>
      </c>
      <c r="H59" s="160">
        <f t="shared" si="6"/>
        <v>0</v>
      </c>
      <c r="I59" s="160">
        <f t="shared" si="6"/>
        <v>0</v>
      </c>
      <c r="J59" s="160">
        <f t="shared" si="6"/>
        <v>0</v>
      </c>
      <c r="K59" s="160">
        <f t="shared" si="6"/>
        <v>0</v>
      </c>
      <c r="L59" s="160">
        <f t="shared" si="6"/>
        <v>0</v>
      </c>
      <c r="M59" s="160">
        <f t="shared" si="6"/>
        <v>0</v>
      </c>
      <c r="N59" s="160">
        <f t="shared" si="6"/>
        <v>0</v>
      </c>
      <c r="O59" s="184" t="s">
        <v>143</v>
      </c>
      <c r="W59" s="68"/>
      <c r="X59" s="68"/>
      <c r="Y59" s="68"/>
      <c r="Z59" s="68"/>
      <c r="AA59" s="68"/>
      <c r="AB59" s="68"/>
    </row>
    <row r="60" spans="2:28" ht="14.4">
      <c r="B60" s="182"/>
      <c r="C60" s="186" t="s">
        <v>141</v>
      </c>
      <c r="D60" s="187"/>
      <c r="E60" s="158" t="str">
        <f>E26</f>
        <v>Temp. (2m)</v>
      </c>
      <c r="F60" s="158" t="str">
        <f t="shared" si="6"/>
        <v>Temp. (2m)</v>
      </c>
      <c r="G60" s="158">
        <f t="shared" si="6"/>
        <v>0</v>
      </c>
      <c r="H60" s="158">
        <f t="shared" si="6"/>
        <v>0</v>
      </c>
      <c r="I60" s="158">
        <f t="shared" si="6"/>
        <v>0</v>
      </c>
      <c r="J60" s="158">
        <f t="shared" si="6"/>
        <v>0</v>
      </c>
      <c r="K60" s="158">
        <f t="shared" si="6"/>
        <v>0</v>
      </c>
      <c r="L60" s="158">
        <f t="shared" si="6"/>
        <v>0</v>
      </c>
      <c r="M60" s="158">
        <f t="shared" si="6"/>
        <v>0</v>
      </c>
      <c r="N60" s="158">
        <f t="shared" si="6"/>
        <v>0</v>
      </c>
      <c r="O60" s="184" t="s">
        <v>142</v>
      </c>
      <c r="W60" s="68"/>
      <c r="X60" s="68"/>
      <c r="Y60" s="68"/>
      <c r="Z60" s="68"/>
      <c r="AA60" s="68"/>
      <c r="AB60" s="68"/>
    </row>
    <row r="61" spans="2:28" ht="14.4"/>
    <row r="62" spans="2:28" ht="14.4">
      <c r="C62" s="57" t="s">
        <v>512</v>
      </c>
      <c r="D62" s="130"/>
      <c r="E62" s="130"/>
      <c r="F62" s="157">
        <f>F28</f>
        <v>4</v>
      </c>
    </row>
    <row r="63" spans="2:28" ht="15" customHeight="1">
      <c r="E63" s="177">
        <f>IF(E64&gt;$F$62,0,1)</f>
        <v>1</v>
      </c>
      <c r="F63" s="177">
        <f t="shared" ref="F63:N63" si="7">IF(F64&gt;$F$62,0,1)</f>
        <v>1</v>
      </c>
      <c r="G63" s="177">
        <f t="shared" si="7"/>
        <v>1</v>
      </c>
      <c r="H63" s="177">
        <f t="shared" si="7"/>
        <v>1</v>
      </c>
      <c r="I63" s="177">
        <f t="shared" si="7"/>
        <v>0</v>
      </c>
      <c r="J63" s="177">
        <f t="shared" si="7"/>
        <v>0</v>
      </c>
      <c r="K63" s="177">
        <f t="shared" si="7"/>
        <v>0</v>
      </c>
      <c r="L63" s="177">
        <f t="shared" si="7"/>
        <v>0</v>
      </c>
      <c r="M63" s="177">
        <f t="shared" si="7"/>
        <v>0</v>
      </c>
      <c r="N63" s="177">
        <f t="shared" si="7"/>
        <v>0</v>
      </c>
    </row>
    <row r="64" spans="2:28" ht="18" customHeight="1">
      <c r="B64" s="130"/>
      <c r="C64" s="178" t="s">
        <v>140</v>
      </c>
      <c r="D64" s="179" t="s">
        <v>255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144</v>
      </c>
    </row>
    <row r="65" spans="2:15" ht="14.4">
      <c r="B65" s="182"/>
      <c r="C65" s="183" t="s">
        <v>519</v>
      </c>
      <c r="D65" s="185" t="s">
        <v>254</v>
      </c>
      <c r="E65" s="280">
        <f>1-SUMPRODUCT(F63:N63,F65:N65)</f>
        <v>0.5333</v>
      </c>
      <c r="F65" s="280">
        <f>ROUND(F66/$D$66,4)</f>
        <v>0.26669999999999999</v>
      </c>
      <c r="G65" s="280">
        <f t="shared" ref="G65:N65" si="8">ROUND(G66/$D$66,4)</f>
        <v>0.1333</v>
      </c>
      <c r="H65" s="280">
        <f t="shared" si="8"/>
        <v>6.6699999999999995E-2</v>
      </c>
      <c r="I65" s="280">
        <f t="shared" si="8"/>
        <v>0</v>
      </c>
      <c r="J65" s="280">
        <f t="shared" si="8"/>
        <v>0</v>
      </c>
      <c r="K65" s="280">
        <f t="shared" si="8"/>
        <v>0</v>
      </c>
      <c r="L65" s="280">
        <f t="shared" si="8"/>
        <v>0</v>
      </c>
      <c r="M65" s="280">
        <f t="shared" si="8"/>
        <v>0</v>
      </c>
      <c r="N65" s="280">
        <f t="shared" si="8"/>
        <v>0</v>
      </c>
      <c r="O65" s="184"/>
    </row>
    <row r="66" spans="2:15" ht="14.4">
      <c r="B66" s="182"/>
      <c r="C66" s="183" t="s">
        <v>525</v>
      </c>
      <c r="D66" s="185">
        <f>SUMPRODUCT(E66:N66,E63:N63)</f>
        <v>1.875</v>
      </c>
      <c r="E66" s="288">
        <f>E32</f>
        <v>1</v>
      </c>
      <c r="F66" s="288">
        <f t="shared" ref="F66:N70" si="9">F32</f>
        <v>0.5</v>
      </c>
      <c r="G66" s="288">
        <f t="shared" si="9"/>
        <v>0.25</v>
      </c>
      <c r="H66" s="288">
        <f t="shared" si="9"/>
        <v>0.125</v>
      </c>
      <c r="I66" s="288">
        <f t="shared" si="9"/>
        <v>0</v>
      </c>
      <c r="J66" s="288">
        <f t="shared" si="9"/>
        <v>0</v>
      </c>
      <c r="K66" s="288">
        <f t="shared" si="9"/>
        <v>0</v>
      </c>
      <c r="L66" s="288">
        <f t="shared" si="9"/>
        <v>0</v>
      </c>
      <c r="M66" s="288">
        <f t="shared" si="9"/>
        <v>0</v>
      </c>
      <c r="N66" s="288">
        <f t="shared" si="9"/>
        <v>0</v>
      </c>
      <c r="O66" s="184" t="s">
        <v>145</v>
      </c>
    </row>
    <row r="67" spans="2:15" ht="14.4">
      <c r="B67" s="182"/>
      <c r="C67" s="186" t="s">
        <v>361</v>
      </c>
      <c r="D67" s="153" t="s">
        <v>360</v>
      </c>
      <c r="E67" s="156" t="str">
        <f>E33</f>
        <v>D</v>
      </c>
      <c r="F67" s="156" t="str">
        <f t="shared" si="9"/>
        <v>D-1</v>
      </c>
      <c r="G67" s="156" t="str">
        <f t="shared" si="9"/>
        <v>D-2</v>
      </c>
      <c r="H67" s="156" t="str">
        <f t="shared" si="9"/>
        <v>D-3</v>
      </c>
      <c r="I67" s="156">
        <f t="shared" si="9"/>
        <v>0</v>
      </c>
      <c r="J67" s="156">
        <f t="shared" si="9"/>
        <v>0</v>
      </c>
      <c r="K67" s="156">
        <f t="shared" si="9"/>
        <v>0</v>
      </c>
      <c r="L67" s="156">
        <f t="shared" si="9"/>
        <v>0</v>
      </c>
      <c r="M67" s="156">
        <f t="shared" si="9"/>
        <v>0</v>
      </c>
      <c r="N67" s="156">
        <f t="shared" si="9"/>
        <v>0</v>
      </c>
      <c r="O67" s="184" t="s">
        <v>142</v>
      </c>
    </row>
    <row r="68" spans="2:15" ht="14.4">
      <c r="B68" s="182"/>
      <c r="C68" s="186" t="s">
        <v>448</v>
      </c>
      <c r="D68" s="153" t="s">
        <v>447</v>
      </c>
      <c r="E68" s="159" t="str">
        <f>E34</f>
        <v>Gastag</v>
      </c>
      <c r="F68" s="159" t="str">
        <f t="shared" si="9"/>
        <v>Gastag</v>
      </c>
      <c r="G68" s="159" t="str">
        <f t="shared" si="9"/>
        <v>Gastag</v>
      </c>
      <c r="H68" s="159" t="str">
        <f t="shared" si="9"/>
        <v>Gastag</v>
      </c>
      <c r="I68" s="162">
        <f t="shared" si="9"/>
        <v>0</v>
      </c>
      <c r="J68" s="162">
        <f t="shared" si="9"/>
        <v>0</v>
      </c>
      <c r="K68" s="162">
        <f t="shared" si="9"/>
        <v>0</v>
      </c>
      <c r="L68" s="162">
        <f t="shared" si="9"/>
        <v>0</v>
      </c>
      <c r="M68" s="162">
        <f t="shared" si="9"/>
        <v>0</v>
      </c>
      <c r="N68" s="162">
        <f t="shared" si="9"/>
        <v>0</v>
      </c>
      <c r="O68" s="184" t="s">
        <v>142</v>
      </c>
    </row>
    <row r="69" spans="2:15" ht="14.4">
      <c r="B69" s="182"/>
      <c r="C69" s="186" t="s">
        <v>597</v>
      </c>
      <c r="D69" s="153" t="s">
        <v>598</v>
      </c>
      <c r="E69" s="159" t="str">
        <f>E35</f>
        <v>CET/CEST</v>
      </c>
      <c r="F69" s="159" t="str">
        <f t="shared" si="9"/>
        <v>CET/CEST</v>
      </c>
      <c r="G69" s="159" t="str">
        <f t="shared" si="9"/>
        <v>CET/CEST</v>
      </c>
      <c r="H69" s="159" t="str">
        <f t="shared" si="9"/>
        <v>CET/CEST</v>
      </c>
      <c r="I69" s="162" t="str">
        <f t="shared" si="9"/>
        <v>CET/CEST</v>
      </c>
      <c r="J69" s="162" t="str">
        <f t="shared" si="9"/>
        <v>CET/CEST</v>
      </c>
      <c r="K69" s="162" t="str">
        <f t="shared" si="9"/>
        <v>CET/CEST</v>
      </c>
      <c r="L69" s="162" t="str">
        <f t="shared" si="9"/>
        <v>CET/CEST</v>
      </c>
      <c r="M69" s="162" t="str">
        <f t="shared" si="9"/>
        <v>CET/CEST</v>
      </c>
      <c r="N69" s="162" t="str">
        <f t="shared" si="9"/>
        <v>CET/CEST</v>
      </c>
      <c r="O69" s="184" t="s">
        <v>142</v>
      </c>
    </row>
    <row r="70" spans="2:15" ht="14.4">
      <c r="B70" s="182"/>
      <c r="C70" s="191" t="s">
        <v>440</v>
      </c>
      <c r="D70" s="119" t="s">
        <v>530</v>
      </c>
      <c r="E70" s="163" t="s">
        <v>450</v>
      </c>
      <c r="F70" s="163" t="s">
        <v>450</v>
      </c>
      <c r="G70" s="163" t="str">
        <f t="shared" si="9"/>
        <v>Temp.-IST</v>
      </c>
      <c r="H70" s="163" t="str">
        <f t="shared" si="9"/>
        <v>Temp.-IST</v>
      </c>
      <c r="I70" s="163">
        <f t="shared" si="9"/>
        <v>0</v>
      </c>
      <c r="J70" s="163">
        <f t="shared" si="9"/>
        <v>0</v>
      </c>
      <c r="K70" s="163">
        <f t="shared" si="9"/>
        <v>0</v>
      </c>
      <c r="L70" s="163">
        <f t="shared" si="9"/>
        <v>0</v>
      </c>
      <c r="M70" s="163">
        <f t="shared" si="9"/>
        <v>0</v>
      </c>
      <c r="N70" s="163">
        <f t="shared" si="9"/>
        <v>0</v>
      </c>
      <c r="O70" s="184" t="s">
        <v>142</v>
      </c>
    </row>
    <row r="71" spans="2:15" ht="14.4"/>
    <row r="72" spans="2:15" ht="15.75" customHeight="1">
      <c r="C72" s="344" t="s">
        <v>572</v>
      </c>
      <c r="D72" s="344"/>
      <c r="E72" s="344"/>
      <c r="F72" s="344"/>
    </row>
    <row r="73" spans="2:15" ht="14.4"/>
    <row r="74" spans="2:15" ht="14.4" hidden="1"/>
    <row r="75" spans="2:15" ht="14.4" hidden="1"/>
    <row r="76" spans="2:15" ht="14.4" hidden="1"/>
    <row r="77" spans="2:15" ht="14.4" hidden="1"/>
    <row r="78" spans="2:15" ht="14.4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35" priority="18">
      <formula>IF(E$20&lt;=$F$18,1,0)</formula>
    </cfRule>
  </conditionalFormatting>
  <conditionalFormatting sqref="E32:N36">
    <cfRule type="expression" dxfId="34" priority="17">
      <formula>IF(E$30&lt;=$F$28,1,0)</formula>
    </cfRule>
  </conditionalFormatting>
  <conditionalFormatting sqref="E26:F26">
    <cfRule type="expression" dxfId="33" priority="16">
      <formula>IF(E$20&lt;=$F$18,1,0)</formula>
    </cfRule>
  </conditionalFormatting>
  <conditionalFormatting sqref="E26:N26">
    <cfRule type="expression" dxfId="32" priority="15">
      <formula>IF(E$20&lt;=$F$18,1,0)</formula>
    </cfRule>
  </conditionalFormatting>
  <conditionalFormatting sqref="E56:N59">
    <cfRule type="expression" dxfId="31" priority="23" stopIfTrue="1">
      <formula>IF(E$54&lt;=$F$52,1,0)</formula>
    </cfRule>
  </conditionalFormatting>
  <conditionalFormatting sqref="E60:N60">
    <cfRule type="expression" dxfId="30" priority="13">
      <formula>IF(E$54&lt;=$F$52,1,0)</formula>
    </cfRule>
  </conditionalFormatting>
  <conditionalFormatting sqref="E66:N68">
    <cfRule type="expression" dxfId="29" priority="25" stopIfTrue="1">
      <formula>IF(E$64&lt;=$F$62,1,0)</formula>
    </cfRule>
  </conditionalFormatting>
  <conditionalFormatting sqref="E65:N68 E70:N70">
    <cfRule type="expression" dxfId="28" priority="11">
      <formula>IF(E$64&gt;$F$62,1,0)</formula>
    </cfRule>
  </conditionalFormatting>
  <conditionalFormatting sqref="E56:N60">
    <cfRule type="expression" dxfId="27" priority="10">
      <formula>IF(E$54&gt;$F$52,1,0)</formula>
    </cfRule>
  </conditionalFormatting>
  <conditionalFormatting sqref="E21:N26">
    <cfRule type="expression" dxfId="26" priority="9">
      <formula>IF(E$20&gt;$F$18,1,0)</formula>
    </cfRule>
  </conditionalFormatting>
  <conditionalFormatting sqref="E32:N36">
    <cfRule type="expression" dxfId="25" priority="8">
      <formula>IF(E$30&gt;$F$28,1,0)</formula>
    </cfRule>
  </conditionalFormatting>
  <conditionalFormatting sqref="H11 H8:H9">
    <cfRule type="expression" dxfId="24" priority="7">
      <formula>IF($F$9=1,1,0)</formula>
    </cfRule>
  </conditionalFormatting>
  <conditionalFormatting sqref="E55:N55">
    <cfRule type="expression" dxfId="23" priority="6">
      <formula>IF(E$54&gt;$F$52,1,0)</formula>
    </cfRule>
  </conditionalFormatting>
  <conditionalFormatting sqref="E31:N31">
    <cfRule type="expression" dxfId="22" priority="5">
      <formula>IF(E$30&gt;$F$28,1,0)</formula>
    </cfRule>
  </conditionalFormatting>
  <conditionalFormatting sqref="E70:N70">
    <cfRule type="expression" dxfId="21" priority="4">
      <formula>IF(E$64&lt;=$F$62,1,0)</formula>
    </cfRule>
  </conditionalFormatting>
  <conditionalFormatting sqref="H10">
    <cfRule type="expression" dxfId="20" priority="3">
      <formula>IF($F$9=1,1,0)</formula>
    </cfRule>
  </conditionalFormatting>
  <conditionalFormatting sqref="E69:N69">
    <cfRule type="expression" dxfId="19" priority="35" stopIfTrue="1">
      <formula>IF(E$64&lt;=$F$62,1,0)</formula>
    </cfRule>
  </conditionalFormatting>
  <conditionalFormatting sqref="E69:N69">
    <cfRule type="expression" dxfId="18" priority="1">
      <formula>IF(E$64&gt;$F$62,1,0)</formula>
    </cfRule>
  </conditionalFormatting>
  <dataValidations count="13">
    <dataValidation type="list" allowBlank="1" showInputMessage="1" showErrorMessage="1" sqref="E35:N35 E69:N69" xr:uid="{7AD96DEC-9773-4E69-8EEA-4C7C6BB61548}">
      <formula1>$R$35:$S$35</formula1>
    </dataValidation>
    <dataValidation type="list" allowBlank="1" showInputMessage="1" showErrorMessage="1" sqref="G14:G15" xr:uid="{6E1A135B-0124-44EB-BBE7-48029F219764}">
      <formula1>$R$14:$AC$14</formula1>
    </dataValidation>
    <dataValidation type="list" allowBlank="1" showInputMessage="1" showErrorMessage="1" sqref="F14:F15" xr:uid="{27C524F0-0173-4412-8BF3-F26974237887}">
      <formula1>$R$15:$AV$15</formula1>
    </dataValidation>
    <dataValidation type="list" allowBlank="1" showInputMessage="1" showErrorMessage="1" sqref="F62" xr:uid="{0A0E74C5-4D19-4462-A5FE-14BA4ADD2221}">
      <formula1>$E$64:$N$64</formula1>
    </dataValidation>
    <dataValidation type="list" allowBlank="1" showInputMessage="1" showErrorMessage="1" sqref="F28" xr:uid="{2D369EB1-1F5E-4D29-8FB3-AFF302894211}">
      <formula1>$E$30:$N$30</formula1>
    </dataValidation>
    <dataValidation type="list" allowBlank="1" showInputMessage="1" showErrorMessage="1" sqref="F18" xr:uid="{0A644AC9-97AC-4BB1-AB68-6B4F5542321D}">
      <formula1>$E$20:$N$20</formula1>
    </dataValidation>
    <dataValidation type="list" allowBlank="1" showInputMessage="1" showErrorMessage="1" sqref="F52" xr:uid="{B02381D8-F750-4A39-B3C7-B0C61A8247CE}">
      <formula1>$E$54:$N$54</formula1>
    </dataValidation>
    <dataValidation type="list" allowBlank="1" showInputMessage="1" showErrorMessage="1" sqref="E23:N23 E57:N57" xr:uid="{1E545D0B-69F1-4384-AEFA-76F684FF344B}">
      <formula1>$R$23:$T$23</formula1>
    </dataValidation>
    <dataValidation type="list" allowBlank="1" showInputMessage="1" showErrorMessage="1" sqref="E34:N34 E68:N68" xr:uid="{F8F89C1C-DC03-4882-9EAC-7527001A3E5B}">
      <formula1>$R$34:$S$34</formula1>
    </dataValidation>
    <dataValidation type="list" allowBlank="1" showInputMessage="1" showErrorMessage="1" errorTitle="Prognosezeitraum" error="Werte zwischen 0 - 240h" sqref="E33:N33 E67:N67" xr:uid="{EFFF337A-5D09-471D-8A95-4B07BD5A7990}">
      <formula1>$R$33:$AB$33</formula1>
    </dataValidation>
    <dataValidation type="list" allowBlank="1" showInputMessage="1" showErrorMessage="1" sqref="E26:N26 E60:N60" xr:uid="{DE7D28C4-C60A-4DE8-BE9B-270686C271DC}">
      <formula1>$R$26:$S$26</formula1>
    </dataValidation>
    <dataValidation type="list" allowBlank="1" showInputMessage="1" showErrorMessage="1" sqref="E36:N36 E70:N70" xr:uid="{F8737DBD-1D42-4327-88E2-6E00F778B5BC}">
      <formula1>$R$36:$S$36</formula1>
    </dataValidation>
    <dataValidation type="whole" allowBlank="1" showInputMessage="1" showErrorMessage="1" sqref="F9" xr:uid="{F35DF6AD-AFC5-41FF-A360-3A3F9DD3B24E}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29312C-42F8-4B50-A8A4-E564BCADEF25}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CAD34-2556-4219-82C5-7E9BF37CBB61}">
  <sheetPr codeName="Tabelle3">
    <tabColor indexed="13"/>
    <pageSetUpPr fitToPage="1"/>
  </sheetPr>
  <dimension ref="A1:Z59"/>
  <sheetViews>
    <sheetView showGridLines="0" tabSelected="1" topLeftCell="A5" zoomScale="80" zoomScaleNormal="80" workbookViewId="0">
      <selection activeCell="C16" sqref="C16"/>
    </sheetView>
  </sheetViews>
  <sheetFormatPr baseColWidth="10" defaultColWidth="0" defaultRowHeight="14.4" zeroHeight="1"/>
  <cols>
    <col min="1" max="1" width="2.88671875" style="128" customWidth="1"/>
    <col min="2" max="2" width="8" style="128" customWidth="1"/>
    <col min="3" max="3" width="37.44140625" style="128" customWidth="1"/>
    <col min="4" max="4" width="10.6640625" style="128" customWidth="1"/>
    <col min="5" max="6" width="11.44140625" style="128" customWidth="1"/>
    <col min="7" max="7" width="11.5546875" customWidth="1"/>
    <col min="8" max="8" width="12.6640625" style="128" customWidth="1"/>
    <col min="9" max="9" width="15.44140625" style="128" customWidth="1"/>
    <col min="10" max="11" width="12.6640625" style="128" customWidth="1"/>
    <col min="12" max="12" width="11.44140625" style="128" customWidth="1"/>
    <col min="13" max="16" width="12.6640625" style="128" customWidth="1"/>
    <col min="17" max="17" width="14.109375" style="128" customWidth="1"/>
    <col min="18" max="24" width="11.44140625" style="128" customWidth="1"/>
    <col min="25" max="25" width="20.109375" style="128" customWidth="1"/>
    <col min="26" max="26" width="11.44140625" style="128" customWidth="1"/>
    <col min="27" max="16384" width="11.44140625" style="128" hidden="1"/>
  </cols>
  <sheetData>
    <row r="1" spans="2:26" ht="75" customHeight="1" thickBot="1"/>
    <row r="2" spans="2:26" ht="23.4">
      <c r="B2" s="129" t="s">
        <v>364</v>
      </c>
    </row>
    <row r="3" spans="2:26">
      <c r="B3" s="130" t="s">
        <v>462</v>
      </c>
      <c r="C3" s="130"/>
      <c r="D3" s="130"/>
      <c r="E3" s="130"/>
      <c r="F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2:26">
      <c r="B4" s="130"/>
      <c r="C4" s="130"/>
      <c r="D4" s="130"/>
      <c r="E4" s="130"/>
      <c r="F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2:26">
      <c r="B5" s="130"/>
      <c r="C5" s="54" t="s">
        <v>369</v>
      </c>
      <c r="D5" s="55" t="str">
        <f>Netzbetreiber!$D$9</f>
        <v>Wemag Netz GmbH</v>
      </c>
      <c r="E5" s="130"/>
      <c r="J5" s="89" t="s">
        <v>493</v>
      </c>
      <c r="K5" s="131" t="s">
        <v>495</v>
      </c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</row>
    <row r="6" spans="2:26">
      <c r="B6" s="130"/>
      <c r="C6" s="54" t="s">
        <v>337</v>
      </c>
      <c r="D6" s="55" t="str">
        <f>Netzbetreiber!$D$28</f>
        <v>WEMAG Netz</v>
      </c>
      <c r="E6" s="130"/>
      <c r="F6" s="130"/>
      <c r="K6" s="131" t="s">
        <v>502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2:26">
      <c r="B7" s="130"/>
      <c r="C7" s="56" t="s">
        <v>483</v>
      </c>
      <c r="D7" s="55" t="str">
        <f>Netzbetreiber!$D$11</f>
        <v>9870122800005</v>
      </c>
      <c r="E7" s="130"/>
      <c r="F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2:26">
      <c r="B8" s="130"/>
      <c r="C8" s="54" t="s">
        <v>133</v>
      </c>
      <c r="D8" s="53">
        <f>Netzbetreiber!$D$6</f>
        <v>44562</v>
      </c>
      <c r="E8" s="130"/>
      <c r="F8" s="130"/>
      <c r="H8" s="128" t="s">
        <v>491</v>
      </c>
      <c r="J8" s="132">
        <f>COUNTA(D12:D100)</f>
        <v>14</v>
      </c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</row>
    <row r="9" spans="2:26">
      <c r="B9" s="130"/>
      <c r="C9" s="130"/>
      <c r="D9" s="130"/>
      <c r="E9" s="130"/>
      <c r="F9" s="133">
        <v>2</v>
      </c>
      <c r="H9" s="133">
        <v>4</v>
      </c>
      <c r="I9" s="133">
        <v>5</v>
      </c>
      <c r="J9" s="133">
        <v>6</v>
      </c>
      <c r="K9" s="133">
        <v>7</v>
      </c>
      <c r="L9" s="133">
        <v>8</v>
      </c>
      <c r="M9" s="133">
        <v>9</v>
      </c>
      <c r="N9" s="133">
        <v>10</v>
      </c>
      <c r="O9" s="133">
        <v>11</v>
      </c>
      <c r="P9" s="133">
        <v>12</v>
      </c>
      <c r="Q9" s="133">
        <v>8</v>
      </c>
      <c r="R9" s="133">
        <v>3</v>
      </c>
      <c r="S9" s="133">
        <v>4</v>
      </c>
      <c r="T9" s="133">
        <v>5</v>
      </c>
      <c r="U9" s="133">
        <v>6</v>
      </c>
      <c r="V9" s="133">
        <v>7</v>
      </c>
      <c r="W9" s="133">
        <v>8</v>
      </c>
      <c r="X9" s="133">
        <v>9</v>
      </c>
      <c r="Y9" s="133"/>
    </row>
    <row r="10" spans="2:26" ht="43.8" thickBot="1">
      <c r="B10" s="134" t="s">
        <v>248</v>
      </c>
      <c r="C10" s="135" t="s">
        <v>490</v>
      </c>
      <c r="D10" s="134" t="s">
        <v>147</v>
      </c>
      <c r="E10" s="273" t="s">
        <v>504</v>
      </c>
      <c r="F10" s="135" t="s">
        <v>148</v>
      </c>
      <c r="H10" s="147" t="s">
        <v>0</v>
      </c>
      <c r="I10" s="147" t="s">
        <v>1</v>
      </c>
      <c r="J10" s="147" t="s">
        <v>2</v>
      </c>
      <c r="K10" s="148" t="s">
        <v>3</v>
      </c>
      <c r="L10" s="149" t="s">
        <v>627</v>
      </c>
      <c r="M10" s="150" t="s">
        <v>636</v>
      </c>
      <c r="N10" s="151" t="s">
        <v>637</v>
      </c>
      <c r="O10" s="151" t="s">
        <v>638</v>
      </c>
      <c r="P10" s="152" t="s">
        <v>639</v>
      </c>
      <c r="Q10" s="146" t="s">
        <v>628</v>
      </c>
      <c r="R10" s="136" t="s">
        <v>629</v>
      </c>
      <c r="S10" s="137" t="s">
        <v>630</v>
      </c>
      <c r="T10" s="137" t="s">
        <v>631</v>
      </c>
      <c r="U10" s="137" t="s">
        <v>632</v>
      </c>
      <c r="V10" s="137" t="s">
        <v>633</v>
      </c>
      <c r="W10" s="137" t="s">
        <v>634</v>
      </c>
      <c r="X10" s="138" t="s">
        <v>635</v>
      </c>
      <c r="Y10" s="295" t="s">
        <v>640</v>
      </c>
    </row>
    <row r="11" spans="2:26" ht="15" thickBot="1">
      <c r="B11" s="139" t="s">
        <v>492</v>
      </c>
      <c r="C11" s="140" t="s">
        <v>503</v>
      </c>
      <c r="D11" s="294" t="s">
        <v>247</v>
      </c>
      <c r="E11" s="164" t="s">
        <v>666</v>
      </c>
      <c r="F11" s="296" t="str">
        <f>VLOOKUP($E11,'BDEW-Standard'!$B$3:$M$158,F$9,0)</f>
        <v>D13</v>
      </c>
      <c r="H11" s="167">
        <f>ROUND(VLOOKUP($E11,'BDEW-Standard'!$B$3:$M$158,H$9,0),7)</f>
        <v>3.0469694999999999</v>
      </c>
      <c r="I11" s="167">
        <f>ROUND(VLOOKUP($E11,'BDEW-Standard'!$B$3:$M$158,I$9,0),7)</f>
        <v>-37.183314099999997</v>
      </c>
      <c r="J11" s="167">
        <f>ROUND(VLOOKUP($E11,'BDEW-Standard'!$B$3:$M$158,J$9,0),7)</f>
        <v>5.6727847000000002</v>
      </c>
      <c r="K11" s="167">
        <f>ROUND(VLOOKUP($E11,'BDEW-Standard'!$B$3:$M$158,K$9,0),7)</f>
        <v>9.6193100000000004E-2</v>
      </c>
      <c r="L11" s="336">
        <f>ROUND(VLOOKUP($E11,'BDEW-Standard'!$B$3:$M$158,L$9,0),1)</f>
        <v>40</v>
      </c>
      <c r="M11" s="167">
        <f>ROUND(VLOOKUP($E11,'BDEW-Standard'!$B$3:$M$158,M$9,0),7)</f>
        <v>0</v>
      </c>
      <c r="N11" s="167">
        <f>ROUND(VLOOKUP($E11,'BDEW-Standard'!$B$3:$M$158,N$9,0),7)</f>
        <v>0</v>
      </c>
      <c r="O11" s="167">
        <f>ROUND(VLOOKUP($E11,'BDEW-Standard'!$B$3:$M$158,O$9,0),7)</f>
        <v>0</v>
      </c>
      <c r="P11" s="167">
        <f>ROUND(VLOOKUP($E11,'BDEW-Standard'!$B$3:$M$158,P$9,0),7)</f>
        <v>0</v>
      </c>
      <c r="Q11" s="337">
        <f>($H11/(1+($I11/($Q$9-$L11))^$J11)+$K11)+MAX($M11*$Q$9+$N11,$O11*$Q$9+$P11)</f>
        <v>1.0075192723557669</v>
      </c>
      <c r="R11" s="168">
        <f>ROUND(VLOOKUP(MID($E11,4,3),'Wochentag F(WT)'!$B$7:$J$22,R$9,0),4)</f>
        <v>1</v>
      </c>
      <c r="S11" s="168">
        <f>ROUND(VLOOKUP(MID($E11,4,3),'Wochentag F(WT)'!$B$7:$J$22,S$9,0),4)</f>
        <v>1</v>
      </c>
      <c r="T11" s="168">
        <f>ROUND(VLOOKUP(MID($E11,4,3),'Wochentag F(WT)'!$B$7:$J$22,T$9,0),4)</f>
        <v>1</v>
      </c>
      <c r="U11" s="168">
        <f>ROUND(VLOOKUP(MID($E11,4,3),'Wochentag F(WT)'!$B$7:$J$22,U$9,0),4)</f>
        <v>1</v>
      </c>
      <c r="V11" s="168">
        <f>ROUND(VLOOKUP(MID($E11,4,3),'Wochentag F(WT)'!$B$7:$J$22,V$9,0),4)</f>
        <v>1</v>
      </c>
      <c r="W11" s="168">
        <f>ROUND(VLOOKUP(MID($E11,4,3),'Wochentag F(WT)'!$B$7:$J$22,W$9,0),4)</f>
        <v>1</v>
      </c>
      <c r="X11" s="169">
        <f>7-SUM(R11:W11)</f>
        <v>1</v>
      </c>
      <c r="Y11" s="292">
        <v>365.12299999999999</v>
      </c>
    </row>
    <row r="12" spans="2:26">
      <c r="B12" s="141">
        <v>1</v>
      </c>
      <c r="C12" s="142" t="str">
        <f t="shared" ref="C12:C41" si="0">$D$6</f>
        <v>WEMAG Netz</v>
      </c>
      <c r="D12" s="63" t="s">
        <v>247</v>
      </c>
      <c r="E12" s="165" t="s">
        <v>57</v>
      </c>
      <c r="F12" s="297" t="str">
        <f>VLOOKUP($E12,'BDEW-Standard'!$B$3:$M$158,F$9,0)</f>
        <v>V14</v>
      </c>
      <c r="H12" s="274">
        <f>ROUND(VLOOKUP($E12,'BDEW-Standard'!$B$3:$M$158,H$9,0),7)</f>
        <v>3.159294</v>
      </c>
      <c r="I12" s="274">
        <f>ROUND(VLOOKUP($E12,'BDEW-Standard'!$B$3:$M$158,I$9,0),7)</f>
        <v>-37.406886</v>
      </c>
      <c r="J12" s="274">
        <f>ROUND(VLOOKUP($E12,'BDEW-Standard'!$B$3:$M$158,J$9,0),7)</f>
        <v>6.1418926000000003</v>
      </c>
      <c r="K12" s="274">
        <f>ROUND(VLOOKUP($E12,'BDEW-Standard'!$B$3:$M$158,K$9,0),7)</f>
        <v>9.2168600000000003E-2</v>
      </c>
      <c r="L12" s="338">
        <f>ROUND(VLOOKUP($E12,'BDEW-Standard'!$B$3:$M$158,L$9,0),1)</f>
        <v>40</v>
      </c>
      <c r="M12" s="274">
        <f>ROUND(VLOOKUP($E12,'BDEW-Standard'!$B$3:$M$158,M$9,0),7)</f>
        <v>0</v>
      </c>
      <c r="N12" s="274">
        <f>ROUND(VLOOKUP($E12,'BDEW-Standard'!$B$3:$M$158,N$9,0),7)</f>
        <v>0</v>
      </c>
      <c r="O12" s="274">
        <f>ROUND(VLOOKUP($E12,'BDEW-Standard'!$B$3:$M$158,O$9,0),7)</f>
        <v>0</v>
      </c>
      <c r="P12" s="274">
        <f>ROUND(VLOOKUP($E12,'BDEW-Standard'!$B$3:$M$158,P$9,0),7)</f>
        <v>0</v>
      </c>
      <c r="Q12" s="339">
        <f t="shared" ref="Q12:Q25" si="1">($H12/(1+($I12/($Q$9-$L12))^$J12)+$K12)+MAX($M12*$Q$9+$N12,$O12*$Q$9+$P12)</f>
        <v>0.96762600224521156</v>
      </c>
      <c r="R12" s="275">
        <f>ROUND(VLOOKUP(MID($E12,4,3),'Wochentag F(WT)'!$B$7:$J$22,R$9,0),4)</f>
        <v>1</v>
      </c>
      <c r="S12" s="275">
        <f>ROUND(VLOOKUP(MID($E12,4,3),'Wochentag F(WT)'!$B$7:$J$22,S$9,0),4)</f>
        <v>1</v>
      </c>
      <c r="T12" s="275">
        <f>ROUND(VLOOKUP(MID($E12,4,3),'Wochentag F(WT)'!$B$7:$J$22,T$9,0),4)</f>
        <v>1</v>
      </c>
      <c r="U12" s="275">
        <f>ROUND(VLOOKUP(MID($E12,4,3),'Wochentag F(WT)'!$B$7:$J$22,U$9,0),4)</f>
        <v>1</v>
      </c>
      <c r="V12" s="275">
        <f>ROUND(VLOOKUP(MID($E12,4,3),'Wochentag F(WT)'!$B$7:$J$22,V$9,0),4)</f>
        <v>1</v>
      </c>
      <c r="W12" s="275">
        <f>ROUND(VLOOKUP(MID($E12,4,3),'Wochentag F(WT)'!$B$7:$J$22,W$9,0),4)</f>
        <v>1</v>
      </c>
      <c r="X12" s="276">
        <f>7-SUM(R12:W12)</f>
        <v>1</v>
      </c>
      <c r="Y12" s="293"/>
      <c r="Z12" s="211"/>
    </row>
    <row r="13" spans="2:26" s="143" customFormat="1">
      <c r="B13" s="144">
        <v>2</v>
      </c>
      <c r="C13" s="145" t="str">
        <f t="shared" si="0"/>
        <v>WEMAG Netz</v>
      </c>
      <c r="D13" s="63" t="s">
        <v>247</v>
      </c>
      <c r="E13" s="165" t="s">
        <v>67</v>
      </c>
      <c r="F13" s="297" t="str">
        <f>VLOOKUP($E13,'BDEW-Standard'!$B$3:$M$158,F$9,0)</f>
        <v>V24</v>
      </c>
      <c r="H13" s="274">
        <f>ROUND(VLOOKUP($E13,'BDEW-Standard'!$B$3:$M$158,H$9,0),7)</f>
        <v>2.4859160999999999</v>
      </c>
      <c r="I13" s="274">
        <f>ROUND(VLOOKUP($E13,'BDEW-Standard'!$B$3:$M$158,I$9,0),7)</f>
        <v>-35.043597800000001</v>
      </c>
      <c r="J13" s="274">
        <f>ROUND(VLOOKUP($E13,'BDEW-Standard'!$B$3:$M$158,J$9,0),7)</f>
        <v>6.2818214000000001</v>
      </c>
      <c r="K13" s="274">
        <f>ROUND(VLOOKUP($E13,'BDEW-Standard'!$B$3:$M$158,K$9,0),7)</f>
        <v>0.1282547</v>
      </c>
      <c r="L13" s="338">
        <f>ROUND(VLOOKUP($E13,'BDEW-Standard'!$B$3:$M$158,L$9,0),1)</f>
        <v>40</v>
      </c>
      <c r="M13" s="274">
        <f>ROUND(VLOOKUP($E13,'BDEW-Standard'!$B$3:$M$158,M$9,0),7)</f>
        <v>0</v>
      </c>
      <c r="N13" s="274">
        <f>ROUND(VLOOKUP($E13,'BDEW-Standard'!$B$3:$M$158,N$9,0),7)</f>
        <v>0</v>
      </c>
      <c r="O13" s="274">
        <f>ROUND(VLOOKUP($E13,'BDEW-Standard'!$B$3:$M$158,O$9,0),7)</f>
        <v>0</v>
      </c>
      <c r="P13" s="274">
        <f>ROUND(VLOOKUP($E13,'BDEW-Standard'!$B$3:$M$158,P$9,0),7)</f>
        <v>0</v>
      </c>
      <c r="Q13" s="339">
        <f t="shared" si="1"/>
        <v>1.0258303127680664</v>
      </c>
      <c r="R13" s="275">
        <f>ROUND(VLOOKUP(MID($E13,4,3),'Wochentag F(WT)'!$B$7:$J$22,R$9,0),4)</f>
        <v>1</v>
      </c>
      <c r="S13" s="275">
        <f>ROUND(VLOOKUP(MID($E13,4,3),'Wochentag F(WT)'!$B$7:$J$22,S$9,0),4)</f>
        <v>1</v>
      </c>
      <c r="T13" s="275">
        <f>ROUND(VLOOKUP(MID($E13,4,3),'Wochentag F(WT)'!$B$7:$J$22,T$9,0),4)</f>
        <v>1</v>
      </c>
      <c r="U13" s="275">
        <f>ROUND(VLOOKUP(MID($E13,4,3),'Wochentag F(WT)'!$B$7:$J$22,U$9,0),4)</f>
        <v>1</v>
      </c>
      <c r="V13" s="275">
        <f>ROUND(VLOOKUP(MID($E13,4,3),'Wochentag F(WT)'!$B$7:$J$22,V$9,0),4)</f>
        <v>1</v>
      </c>
      <c r="W13" s="275">
        <f>ROUND(VLOOKUP(MID($E13,4,3),'Wochentag F(WT)'!$B$7:$J$22,W$9,0),4)</f>
        <v>1</v>
      </c>
      <c r="X13" s="276">
        <f t="shared" ref="X13:X25" si="2">7-SUM(R13:W13)</f>
        <v>1</v>
      </c>
      <c r="Y13" s="293"/>
      <c r="Z13" s="211"/>
    </row>
    <row r="14" spans="2:26" s="143" customFormat="1">
      <c r="B14" s="144">
        <v>3</v>
      </c>
      <c r="C14" s="145" t="str">
        <f t="shared" si="0"/>
        <v>WEMAG Netz</v>
      </c>
      <c r="D14" s="63" t="s">
        <v>247</v>
      </c>
      <c r="E14" s="165" t="s">
        <v>655</v>
      </c>
      <c r="F14" s="297" t="str">
        <f>VLOOKUP($E14,'BDEW-Standard'!$B$3:$M$158,F$9,0)</f>
        <v>BA4</v>
      </c>
      <c r="H14" s="274">
        <f>ROUND(VLOOKUP($E14,'BDEW-Standard'!$B$3:$M$158,H$9,0),7)</f>
        <v>0.93158890000000005</v>
      </c>
      <c r="I14" s="274">
        <f>ROUND(VLOOKUP($E14,'BDEW-Standard'!$B$3:$M$158,I$9,0),7)</f>
        <v>-33.35</v>
      </c>
      <c r="J14" s="274">
        <f>ROUND(VLOOKUP($E14,'BDEW-Standard'!$B$3:$M$158,J$9,0),7)</f>
        <v>5.7212303000000002</v>
      </c>
      <c r="K14" s="274">
        <f>ROUND(VLOOKUP($E14,'BDEW-Standard'!$B$3:$M$158,K$9,0),7)</f>
        <v>0.66564939999999995</v>
      </c>
      <c r="L14" s="338">
        <f>ROUND(VLOOKUP($E14,'BDEW-Standard'!$B$3:$M$158,L$9,0),1)</f>
        <v>40</v>
      </c>
      <c r="M14" s="274">
        <f>ROUND(VLOOKUP($E14,'BDEW-Standard'!$B$3:$M$158,M$9,0),7)</f>
        <v>0</v>
      </c>
      <c r="N14" s="274">
        <f>ROUND(VLOOKUP($E14,'BDEW-Standard'!$B$3:$M$158,N$9,0),7)</f>
        <v>0</v>
      </c>
      <c r="O14" s="274">
        <f>ROUND(VLOOKUP($E14,'BDEW-Standard'!$B$3:$M$158,O$9,0),7)</f>
        <v>0</v>
      </c>
      <c r="P14" s="274">
        <f>ROUND(VLOOKUP($E14,'BDEW-Standard'!$B$3:$M$158,P$9,0),7)</f>
        <v>0</v>
      </c>
      <c r="Q14" s="339">
        <f t="shared" si="1"/>
        <v>1.0766391850538448</v>
      </c>
      <c r="R14" s="275">
        <f>ROUND(VLOOKUP(MID($E14,4,3),'Wochentag F(WT)'!$B$7:$J$22,R$9,0),4)</f>
        <v>1.0848</v>
      </c>
      <c r="S14" s="275">
        <f>ROUND(VLOOKUP(MID($E14,4,3),'Wochentag F(WT)'!$B$7:$J$22,S$9,0),4)</f>
        <v>1.1211</v>
      </c>
      <c r="T14" s="275">
        <f>ROUND(VLOOKUP(MID($E14,4,3),'Wochentag F(WT)'!$B$7:$J$22,T$9,0),4)</f>
        <v>1.0769</v>
      </c>
      <c r="U14" s="275">
        <f>ROUND(VLOOKUP(MID($E14,4,3),'Wochentag F(WT)'!$B$7:$J$22,U$9,0),4)</f>
        <v>1.1353</v>
      </c>
      <c r="V14" s="275">
        <f>ROUND(VLOOKUP(MID($E14,4,3),'Wochentag F(WT)'!$B$7:$J$22,V$9,0),4)</f>
        <v>1.1402000000000001</v>
      </c>
      <c r="W14" s="275">
        <f>ROUND(VLOOKUP(MID($E14,4,3),'Wochentag F(WT)'!$B$7:$J$22,W$9,0),4)</f>
        <v>0.48520000000000002</v>
      </c>
      <c r="X14" s="276">
        <f t="shared" si="2"/>
        <v>0.95650000000000013</v>
      </c>
      <c r="Y14" s="293"/>
      <c r="Z14" s="211"/>
    </row>
    <row r="15" spans="2:26" s="143" customFormat="1">
      <c r="B15" s="144">
        <v>4</v>
      </c>
      <c r="C15" s="145" t="str">
        <f t="shared" si="0"/>
        <v>WEMAG Netz</v>
      </c>
      <c r="D15" s="63" t="s">
        <v>247</v>
      </c>
      <c r="E15" s="165" t="s">
        <v>656</v>
      </c>
      <c r="F15" s="297" t="str">
        <f>VLOOKUP($E15,'BDEW-Standard'!$B$3:$M$158,F$9,0)</f>
        <v>BD4</v>
      </c>
      <c r="H15" s="274">
        <f>ROUND(VLOOKUP($E15,'BDEW-Standard'!$B$3:$M$158,H$9,0),7)</f>
        <v>3.75</v>
      </c>
      <c r="I15" s="274">
        <f>ROUND(VLOOKUP($E15,'BDEW-Standard'!$B$3:$M$158,I$9,0),7)</f>
        <v>-37.5</v>
      </c>
      <c r="J15" s="274">
        <f>ROUND(VLOOKUP($E15,'BDEW-Standard'!$B$3:$M$158,J$9,0),7)</f>
        <v>6.8</v>
      </c>
      <c r="K15" s="274">
        <f>ROUND(VLOOKUP($E15,'BDEW-Standard'!$B$3:$M$158,K$9,0),7)</f>
        <v>6.0911300000000002E-2</v>
      </c>
      <c r="L15" s="338">
        <f>ROUND(VLOOKUP($E15,'BDEW-Standard'!$B$3:$M$158,L$9,0),1)</f>
        <v>40</v>
      </c>
      <c r="M15" s="274">
        <f>ROUND(VLOOKUP($E15,'BDEW-Standard'!$B$3:$M$158,M$9,0),7)</f>
        <v>0</v>
      </c>
      <c r="N15" s="274">
        <f>ROUND(VLOOKUP($E15,'BDEW-Standard'!$B$3:$M$158,N$9,0),7)</f>
        <v>0</v>
      </c>
      <c r="O15" s="274">
        <f>ROUND(VLOOKUP($E15,'BDEW-Standard'!$B$3:$M$158,O$9,0),7)</f>
        <v>0</v>
      </c>
      <c r="P15" s="274">
        <f>ROUND(VLOOKUP($E15,'BDEW-Standard'!$B$3:$M$158,P$9,0),7)</f>
        <v>0</v>
      </c>
      <c r="Q15" s="339">
        <f t="shared" si="1"/>
        <v>1.0126136468627658</v>
      </c>
      <c r="R15" s="275">
        <f>ROUND(VLOOKUP(MID($E15,4,3),'Wochentag F(WT)'!$B$7:$J$22,R$9,0),4)</f>
        <v>1.1052</v>
      </c>
      <c r="S15" s="275">
        <f>ROUND(VLOOKUP(MID($E15,4,3),'Wochentag F(WT)'!$B$7:$J$22,S$9,0),4)</f>
        <v>1.0857000000000001</v>
      </c>
      <c r="T15" s="275">
        <f>ROUND(VLOOKUP(MID($E15,4,3),'Wochentag F(WT)'!$B$7:$J$22,T$9,0),4)</f>
        <v>1.0378000000000001</v>
      </c>
      <c r="U15" s="275">
        <f>ROUND(VLOOKUP(MID($E15,4,3),'Wochentag F(WT)'!$B$7:$J$22,U$9,0),4)</f>
        <v>1.0622</v>
      </c>
      <c r="V15" s="275">
        <f>ROUND(VLOOKUP(MID($E15,4,3),'Wochentag F(WT)'!$B$7:$J$22,V$9,0),4)</f>
        <v>1.0266</v>
      </c>
      <c r="W15" s="275">
        <f>ROUND(VLOOKUP(MID($E15,4,3),'Wochentag F(WT)'!$B$7:$J$22,W$9,0),4)</f>
        <v>0.76290000000000002</v>
      </c>
      <c r="X15" s="276">
        <f t="shared" si="2"/>
        <v>0.91959999999999997</v>
      </c>
      <c r="Y15" s="293"/>
      <c r="Z15" s="211"/>
    </row>
    <row r="16" spans="2:26" s="143" customFormat="1">
      <c r="B16" s="144">
        <v>5</v>
      </c>
      <c r="C16" s="145" t="str">
        <f t="shared" si="0"/>
        <v>WEMAG Netz</v>
      </c>
      <c r="D16" s="63" t="s">
        <v>247</v>
      </c>
      <c r="E16" s="165" t="s">
        <v>657</v>
      </c>
      <c r="F16" s="297" t="str">
        <f>VLOOKUP($E16,'BDEW-Standard'!$B$3:$M$158,F$9,0)</f>
        <v>BH4</v>
      </c>
      <c r="H16" s="274">
        <f>ROUND(VLOOKUP($E16,'BDEW-Standard'!$B$3:$M$158,H$9,0),7)</f>
        <v>2.4595180999999999</v>
      </c>
      <c r="I16" s="274">
        <f>ROUND(VLOOKUP($E16,'BDEW-Standard'!$B$3:$M$158,I$9,0),7)</f>
        <v>-35.253212400000002</v>
      </c>
      <c r="J16" s="274">
        <f>ROUND(VLOOKUP($E16,'BDEW-Standard'!$B$3:$M$158,J$9,0),7)</f>
        <v>6.0587001000000003</v>
      </c>
      <c r="K16" s="274">
        <f>ROUND(VLOOKUP($E16,'BDEW-Standard'!$B$3:$M$158,K$9,0),7)</f>
        <v>0.16473699999999999</v>
      </c>
      <c r="L16" s="338">
        <f>ROUND(VLOOKUP($E16,'BDEW-Standard'!$B$3:$M$158,L$9,0),1)</f>
        <v>40</v>
      </c>
      <c r="M16" s="274">
        <f>ROUND(VLOOKUP($E16,'BDEW-Standard'!$B$3:$M$158,M$9,0),7)</f>
        <v>0</v>
      </c>
      <c r="N16" s="274">
        <f>ROUND(VLOOKUP($E16,'BDEW-Standard'!$B$3:$M$158,N$9,0),7)</f>
        <v>0</v>
      </c>
      <c r="O16" s="274">
        <f>ROUND(VLOOKUP($E16,'BDEW-Standard'!$B$3:$M$158,O$9,0),7)</f>
        <v>0</v>
      </c>
      <c r="P16" s="274">
        <f>ROUND(VLOOKUP($E16,'BDEW-Standard'!$B$3:$M$158,P$9,0),7)</f>
        <v>0</v>
      </c>
      <c r="Q16" s="339">
        <f t="shared" si="1"/>
        <v>1.043802057143173</v>
      </c>
      <c r="R16" s="275">
        <f>ROUND(VLOOKUP(MID($E16,4,3),'Wochentag F(WT)'!$B$7:$J$22,R$9,0),4)</f>
        <v>0.97670000000000001</v>
      </c>
      <c r="S16" s="275">
        <f>ROUND(VLOOKUP(MID($E16,4,3),'Wochentag F(WT)'!$B$7:$J$22,S$9,0),4)</f>
        <v>1.0388999999999999</v>
      </c>
      <c r="T16" s="275">
        <f>ROUND(VLOOKUP(MID($E16,4,3),'Wochentag F(WT)'!$B$7:$J$22,T$9,0),4)</f>
        <v>1.0027999999999999</v>
      </c>
      <c r="U16" s="275">
        <f>ROUND(VLOOKUP(MID($E16,4,3),'Wochentag F(WT)'!$B$7:$J$22,U$9,0),4)</f>
        <v>1.0162</v>
      </c>
      <c r="V16" s="275">
        <f>ROUND(VLOOKUP(MID($E16,4,3),'Wochentag F(WT)'!$B$7:$J$22,V$9,0),4)</f>
        <v>1.0024</v>
      </c>
      <c r="W16" s="275">
        <f>ROUND(VLOOKUP(MID($E16,4,3),'Wochentag F(WT)'!$B$7:$J$22,W$9,0),4)</f>
        <v>1.0043</v>
      </c>
      <c r="X16" s="276">
        <f t="shared" si="2"/>
        <v>0.95870000000000122</v>
      </c>
      <c r="Y16" s="293"/>
      <c r="Z16" s="211"/>
    </row>
    <row r="17" spans="2:26" s="143" customFormat="1">
      <c r="B17" s="144">
        <v>6</v>
      </c>
      <c r="C17" s="145" t="str">
        <f t="shared" si="0"/>
        <v>WEMAG Netz</v>
      </c>
      <c r="D17" s="63" t="s">
        <v>247</v>
      </c>
      <c r="E17" s="165" t="s">
        <v>658</v>
      </c>
      <c r="F17" s="297" t="str">
        <f>VLOOKUP($E17,'BDEW-Standard'!$B$3:$M$158,F$9,0)</f>
        <v>GA4</v>
      </c>
      <c r="H17" s="274">
        <f>ROUND(VLOOKUP($E17,'BDEW-Standard'!$B$3:$M$158,H$9,0),7)</f>
        <v>2.8195655999999998</v>
      </c>
      <c r="I17" s="274">
        <f>ROUND(VLOOKUP($E17,'BDEW-Standard'!$B$3:$M$158,I$9,0),7)</f>
        <v>-36</v>
      </c>
      <c r="J17" s="274">
        <f>ROUND(VLOOKUP($E17,'BDEW-Standard'!$B$3:$M$158,J$9,0),7)</f>
        <v>7.7368518000000002</v>
      </c>
      <c r="K17" s="274">
        <f>ROUND(VLOOKUP($E17,'BDEW-Standard'!$B$3:$M$158,K$9,0),7)</f>
        <v>0.157281</v>
      </c>
      <c r="L17" s="338">
        <f>ROUND(VLOOKUP($E17,'BDEW-Standard'!$B$3:$M$158,L$9,0),1)</f>
        <v>40</v>
      </c>
      <c r="M17" s="274">
        <f>ROUND(VLOOKUP($E17,'BDEW-Standard'!$B$3:$M$158,M$9,0),7)</f>
        <v>0</v>
      </c>
      <c r="N17" s="274">
        <f>ROUND(VLOOKUP($E17,'BDEW-Standard'!$B$3:$M$158,N$9,0),7)</f>
        <v>0</v>
      </c>
      <c r="O17" s="274">
        <f>ROUND(VLOOKUP($E17,'BDEW-Standard'!$B$3:$M$158,O$9,0),7)</f>
        <v>0</v>
      </c>
      <c r="P17" s="274">
        <f>ROUND(VLOOKUP($E17,'BDEW-Standard'!$B$3:$M$158,P$9,0),7)</f>
        <v>0</v>
      </c>
      <c r="Q17" s="339">
        <f t="shared" si="1"/>
        <v>0.96576337685759206</v>
      </c>
      <c r="R17" s="275">
        <f>ROUND(VLOOKUP(MID($E17,4,3),'Wochentag F(WT)'!$B$7:$J$22,R$9,0),4)</f>
        <v>0.93220000000000003</v>
      </c>
      <c r="S17" s="275">
        <f>ROUND(VLOOKUP(MID($E17,4,3),'Wochentag F(WT)'!$B$7:$J$22,S$9,0),4)</f>
        <v>0.98939999999999995</v>
      </c>
      <c r="T17" s="275">
        <f>ROUND(VLOOKUP(MID($E17,4,3),'Wochentag F(WT)'!$B$7:$J$22,T$9,0),4)</f>
        <v>1.0033000000000001</v>
      </c>
      <c r="U17" s="275">
        <f>ROUND(VLOOKUP(MID($E17,4,3),'Wochentag F(WT)'!$B$7:$J$22,U$9,0),4)</f>
        <v>1.0108999999999999</v>
      </c>
      <c r="V17" s="275">
        <f>ROUND(VLOOKUP(MID($E17,4,3),'Wochentag F(WT)'!$B$7:$J$22,V$9,0),4)</f>
        <v>1.018</v>
      </c>
      <c r="W17" s="275">
        <f>ROUND(VLOOKUP(MID($E17,4,3),'Wochentag F(WT)'!$B$7:$J$22,W$9,0),4)</f>
        <v>1.0356000000000001</v>
      </c>
      <c r="X17" s="276">
        <f t="shared" si="2"/>
        <v>1.0106000000000002</v>
      </c>
      <c r="Y17" s="293"/>
      <c r="Z17" s="211"/>
    </row>
    <row r="18" spans="2:26" s="143" customFormat="1">
      <c r="B18" s="144">
        <v>7</v>
      </c>
      <c r="C18" s="145" t="str">
        <f t="shared" si="0"/>
        <v>WEMAG Netz</v>
      </c>
      <c r="D18" s="63" t="s">
        <v>247</v>
      </c>
      <c r="E18" s="165" t="s">
        <v>659</v>
      </c>
      <c r="F18" s="297" t="str">
        <f>VLOOKUP($E18,'BDEW-Standard'!$B$3:$M$158,F$9,0)</f>
        <v>GB4</v>
      </c>
      <c r="H18" s="274">
        <f>ROUND(VLOOKUP($E18,'BDEW-Standard'!$B$3:$M$158,H$9,0),7)</f>
        <v>3.6017736</v>
      </c>
      <c r="I18" s="274">
        <f>ROUND(VLOOKUP($E18,'BDEW-Standard'!$B$3:$M$158,I$9,0),7)</f>
        <v>-37.882536799999997</v>
      </c>
      <c r="J18" s="274">
        <f>ROUND(VLOOKUP($E18,'BDEW-Standard'!$B$3:$M$158,J$9,0),7)</f>
        <v>6.9836070000000001</v>
      </c>
      <c r="K18" s="274">
        <f>ROUND(VLOOKUP($E18,'BDEW-Standard'!$B$3:$M$158,K$9,0),7)</f>
        <v>5.4826199999999999E-2</v>
      </c>
      <c r="L18" s="338">
        <f>ROUND(VLOOKUP($E18,'BDEW-Standard'!$B$3:$M$158,L$9,0),1)</f>
        <v>40</v>
      </c>
      <c r="M18" s="274">
        <f>ROUND(VLOOKUP($E18,'BDEW-Standard'!$B$3:$M$158,M$9,0),7)</f>
        <v>0</v>
      </c>
      <c r="N18" s="274">
        <f>ROUND(VLOOKUP($E18,'BDEW-Standard'!$B$3:$M$158,N$9,0),7)</f>
        <v>0</v>
      </c>
      <c r="O18" s="274">
        <f>ROUND(VLOOKUP($E18,'BDEW-Standard'!$B$3:$M$158,O$9,0),7)</f>
        <v>0</v>
      </c>
      <c r="P18" s="274">
        <f>ROUND(VLOOKUP($E18,'BDEW-Standard'!$B$3:$M$158,P$9,0),7)</f>
        <v>0</v>
      </c>
      <c r="Q18" s="339">
        <f t="shared" si="1"/>
        <v>0.90239375975311864</v>
      </c>
      <c r="R18" s="275">
        <f>ROUND(VLOOKUP(MID($E18,4,3),'Wochentag F(WT)'!$B$7:$J$22,R$9,0),4)</f>
        <v>0.98970000000000002</v>
      </c>
      <c r="S18" s="275">
        <f>ROUND(VLOOKUP(MID($E18,4,3),'Wochentag F(WT)'!$B$7:$J$22,S$9,0),4)</f>
        <v>0.9627</v>
      </c>
      <c r="T18" s="275">
        <f>ROUND(VLOOKUP(MID($E18,4,3),'Wochentag F(WT)'!$B$7:$J$22,T$9,0),4)</f>
        <v>1.0507</v>
      </c>
      <c r="U18" s="275">
        <f>ROUND(VLOOKUP(MID($E18,4,3),'Wochentag F(WT)'!$B$7:$J$22,U$9,0),4)</f>
        <v>1.0551999999999999</v>
      </c>
      <c r="V18" s="275">
        <f>ROUND(VLOOKUP(MID($E18,4,3),'Wochentag F(WT)'!$B$7:$J$22,V$9,0),4)</f>
        <v>1.0297000000000001</v>
      </c>
      <c r="W18" s="275">
        <f>ROUND(VLOOKUP(MID($E18,4,3),'Wochentag F(WT)'!$B$7:$J$22,W$9,0),4)</f>
        <v>0.97670000000000001</v>
      </c>
      <c r="X18" s="276">
        <f t="shared" si="2"/>
        <v>0.9352999999999998</v>
      </c>
      <c r="Y18" s="293"/>
      <c r="Z18" s="211"/>
    </row>
    <row r="19" spans="2:26" s="143" customFormat="1">
      <c r="B19" s="144">
        <v>8</v>
      </c>
      <c r="C19" s="145" t="str">
        <f t="shared" si="0"/>
        <v>WEMAG Netz</v>
      </c>
      <c r="D19" s="63" t="s">
        <v>247</v>
      </c>
      <c r="E19" s="165" t="s">
        <v>660</v>
      </c>
      <c r="F19" s="297" t="str">
        <f>VLOOKUP($E19,'BDEW-Standard'!$B$3:$M$158,F$9,0)</f>
        <v>HA4</v>
      </c>
      <c r="H19" s="274">
        <f>ROUND(VLOOKUP($E19,'BDEW-Standard'!$B$3:$M$158,H$9,0),7)</f>
        <v>4.0196902000000003</v>
      </c>
      <c r="I19" s="274">
        <f>ROUND(VLOOKUP($E19,'BDEW-Standard'!$B$3:$M$158,I$9,0),7)</f>
        <v>-37.828203700000003</v>
      </c>
      <c r="J19" s="274">
        <f>ROUND(VLOOKUP($E19,'BDEW-Standard'!$B$3:$M$158,J$9,0),7)</f>
        <v>8.1593368999999996</v>
      </c>
      <c r="K19" s="274">
        <f>ROUND(VLOOKUP($E19,'BDEW-Standard'!$B$3:$M$158,K$9,0),7)</f>
        <v>4.72845E-2</v>
      </c>
      <c r="L19" s="338">
        <f>ROUND(VLOOKUP($E19,'BDEW-Standard'!$B$3:$M$158,L$9,0),1)</f>
        <v>40</v>
      </c>
      <c r="M19" s="274">
        <f>ROUND(VLOOKUP($E19,'BDEW-Standard'!$B$3:$M$158,M$9,0),7)</f>
        <v>0</v>
      </c>
      <c r="N19" s="274">
        <f>ROUND(VLOOKUP($E19,'BDEW-Standard'!$B$3:$M$158,N$9,0),7)</f>
        <v>0</v>
      </c>
      <c r="O19" s="274">
        <f>ROUND(VLOOKUP($E19,'BDEW-Standard'!$B$3:$M$158,O$9,0),7)</f>
        <v>0</v>
      </c>
      <c r="P19" s="274">
        <f>ROUND(VLOOKUP($E19,'BDEW-Standard'!$B$3:$M$158,P$9,0),7)</f>
        <v>0</v>
      </c>
      <c r="Q19" s="339">
        <f t="shared" si="1"/>
        <v>0.86486713303260787</v>
      </c>
      <c r="R19" s="275">
        <f>ROUND(VLOOKUP(MID($E19,4,3),'Wochentag F(WT)'!$B$7:$J$22,R$9,0),4)</f>
        <v>1.0358000000000001</v>
      </c>
      <c r="S19" s="275">
        <f>ROUND(VLOOKUP(MID($E19,4,3),'Wochentag F(WT)'!$B$7:$J$22,S$9,0),4)</f>
        <v>1.0232000000000001</v>
      </c>
      <c r="T19" s="275">
        <f>ROUND(VLOOKUP(MID($E19,4,3),'Wochentag F(WT)'!$B$7:$J$22,T$9,0),4)</f>
        <v>1.0251999999999999</v>
      </c>
      <c r="U19" s="275">
        <f>ROUND(VLOOKUP(MID($E19,4,3),'Wochentag F(WT)'!$B$7:$J$22,U$9,0),4)</f>
        <v>1.0295000000000001</v>
      </c>
      <c r="V19" s="275">
        <f>ROUND(VLOOKUP(MID($E19,4,3),'Wochentag F(WT)'!$B$7:$J$22,V$9,0),4)</f>
        <v>1.0253000000000001</v>
      </c>
      <c r="W19" s="275">
        <f>ROUND(VLOOKUP(MID($E19,4,3),'Wochentag F(WT)'!$B$7:$J$22,W$9,0),4)</f>
        <v>0.96750000000000003</v>
      </c>
      <c r="X19" s="276">
        <f t="shared" si="2"/>
        <v>0.89350000000000041</v>
      </c>
      <c r="Y19" s="293"/>
      <c r="Z19" s="211"/>
    </row>
    <row r="20" spans="2:26" s="143" customFormat="1">
      <c r="B20" s="144">
        <v>9</v>
      </c>
      <c r="C20" s="145" t="str">
        <f t="shared" si="0"/>
        <v>WEMAG Netz</v>
      </c>
      <c r="D20" s="63" t="s">
        <v>247</v>
      </c>
      <c r="E20" s="165" t="s">
        <v>661</v>
      </c>
      <c r="F20" s="297" t="str">
        <f>VLOOKUP($E20,'BDEW-Standard'!$B$3:$M$158,F$9,0)</f>
        <v>KO4</v>
      </c>
      <c r="H20" s="274">
        <f>ROUND(VLOOKUP($E20,'BDEW-Standard'!$B$3:$M$158,H$9,0),7)</f>
        <v>3.4428942999999999</v>
      </c>
      <c r="I20" s="274">
        <f>ROUND(VLOOKUP($E20,'BDEW-Standard'!$B$3:$M$158,I$9,0),7)</f>
        <v>-36.659050399999998</v>
      </c>
      <c r="J20" s="274">
        <f>ROUND(VLOOKUP($E20,'BDEW-Standard'!$B$3:$M$158,J$9,0),7)</f>
        <v>7.6083226000000002</v>
      </c>
      <c r="K20" s="274">
        <f>ROUND(VLOOKUP($E20,'BDEW-Standard'!$B$3:$M$158,K$9,0),7)</f>
        <v>7.4685000000000001E-2</v>
      </c>
      <c r="L20" s="338">
        <f>ROUND(VLOOKUP($E20,'BDEW-Standard'!$B$3:$M$158,L$9,0),1)</f>
        <v>40</v>
      </c>
      <c r="M20" s="274">
        <f>ROUND(VLOOKUP($E20,'BDEW-Standard'!$B$3:$M$158,M$9,0),7)</f>
        <v>0</v>
      </c>
      <c r="N20" s="274">
        <f>ROUND(VLOOKUP($E20,'BDEW-Standard'!$B$3:$M$158,N$9,0),7)</f>
        <v>0</v>
      </c>
      <c r="O20" s="274">
        <f>ROUND(VLOOKUP($E20,'BDEW-Standard'!$B$3:$M$158,O$9,0),7)</f>
        <v>0</v>
      </c>
      <c r="P20" s="274">
        <f>ROUND(VLOOKUP($E20,'BDEW-Standard'!$B$3:$M$158,P$9,0),7)</f>
        <v>0</v>
      </c>
      <c r="Q20" s="339">
        <f t="shared" si="1"/>
        <v>0.97768382110526542</v>
      </c>
      <c r="R20" s="275">
        <f>ROUND(VLOOKUP(MID($E20,4,3),'Wochentag F(WT)'!$B$7:$J$22,R$9,0),4)</f>
        <v>1.0354000000000001</v>
      </c>
      <c r="S20" s="275">
        <f>ROUND(VLOOKUP(MID($E20,4,3),'Wochentag F(WT)'!$B$7:$J$22,S$9,0),4)</f>
        <v>1.0523</v>
      </c>
      <c r="T20" s="275">
        <f>ROUND(VLOOKUP(MID($E20,4,3),'Wochentag F(WT)'!$B$7:$J$22,T$9,0),4)</f>
        <v>1.0448999999999999</v>
      </c>
      <c r="U20" s="275">
        <f>ROUND(VLOOKUP(MID($E20,4,3),'Wochentag F(WT)'!$B$7:$J$22,U$9,0),4)</f>
        <v>1.0494000000000001</v>
      </c>
      <c r="V20" s="275">
        <f>ROUND(VLOOKUP(MID($E20,4,3),'Wochentag F(WT)'!$B$7:$J$22,V$9,0),4)</f>
        <v>0.98850000000000005</v>
      </c>
      <c r="W20" s="275">
        <f>ROUND(VLOOKUP(MID($E20,4,3),'Wochentag F(WT)'!$B$7:$J$22,W$9,0),4)</f>
        <v>0.88600000000000001</v>
      </c>
      <c r="X20" s="276">
        <f t="shared" si="2"/>
        <v>0.94349999999999934</v>
      </c>
      <c r="Y20" s="293"/>
      <c r="Z20" s="211"/>
    </row>
    <row r="21" spans="2:26" s="143" customFormat="1">
      <c r="B21" s="144">
        <v>10</v>
      </c>
      <c r="C21" s="145" t="str">
        <f t="shared" si="0"/>
        <v>WEMAG Netz</v>
      </c>
      <c r="D21" s="63" t="s">
        <v>247</v>
      </c>
      <c r="E21" s="165" t="s">
        <v>662</v>
      </c>
      <c r="F21" s="297" t="str">
        <f>VLOOKUP($E21,'BDEW-Standard'!$B$3:$M$158,F$9,0)</f>
        <v>MF4</v>
      </c>
      <c r="H21" s="274">
        <f>ROUND(VLOOKUP($E21,'BDEW-Standard'!$B$3:$M$158,H$9,0),7)</f>
        <v>2.5187775000000001</v>
      </c>
      <c r="I21" s="274">
        <f>ROUND(VLOOKUP($E21,'BDEW-Standard'!$B$3:$M$158,I$9,0),7)</f>
        <v>-35.033375399999997</v>
      </c>
      <c r="J21" s="274">
        <f>ROUND(VLOOKUP($E21,'BDEW-Standard'!$B$3:$M$158,J$9,0),7)</f>
        <v>6.2240634000000004</v>
      </c>
      <c r="K21" s="274">
        <f>ROUND(VLOOKUP($E21,'BDEW-Standard'!$B$3:$M$158,K$9,0),7)</f>
        <v>0.10107820000000001</v>
      </c>
      <c r="L21" s="338">
        <f>ROUND(VLOOKUP($E21,'BDEW-Standard'!$B$3:$M$158,L$9,0),1)</f>
        <v>40</v>
      </c>
      <c r="M21" s="274">
        <f>ROUND(VLOOKUP($E21,'BDEW-Standard'!$B$3:$M$158,M$9,0),7)</f>
        <v>0</v>
      </c>
      <c r="N21" s="274">
        <f>ROUND(VLOOKUP($E21,'BDEW-Standard'!$B$3:$M$158,N$9,0),7)</f>
        <v>0</v>
      </c>
      <c r="O21" s="274">
        <f>ROUND(VLOOKUP($E21,'BDEW-Standard'!$B$3:$M$158,O$9,0),7)</f>
        <v>0</v>
      </c>
      <c r="P21" s="274">
        <f>ROUND(VLOOKUP($E21,'BDEW-Standard'!$B$3:$M$158,P$9,0),7)</f>
        <v>0</v>
      </c>
      <c r="Q21" s="339">
        <f t="shared" si="1"/>
        <v>1.0146273685996503</v>
      </c>
      <c r="R21" s="275">
        <f>ROUND(VLOOKUP(MID($E21,4,3),'Wochentag F(WT)'!$B$7:$J$22,R$9,0),4)</f>
        <v>1.0354000000000001</v>
      </c>
      <c r="S21" s="275">
        <f>ROUND(VLOOKUP(MID($E21,4,3),'Wochentag F(WT)'!$B$7:$J$22,S$9,0),4)</f>
        <v>1.0523</v>
      </c>
      <c r="T21" s="275">
        <f>ROUND(VLOOKUP(MID($E21,4,3),'Wochentag F(WT)'!$B$7:$J$22,T$9,0),4)</f>
        <v>1.0448999999999999</v>
      </c>
      <c r="U21" s="275">
        <f>ROUND(VLOOKUP(MID($E21,4,3),'Wochentag F(WT)'!$B$7:$J$22,U$9,0),4)</f>
        <v>1.0494000000000001</v>
      </c>
      <c r="V21" s="275">
        <f>ROUND(VLOOKUP(MID($E21,4,3),'Wochentag F(WT)'!$B$7:$J$22,V$9,0),4)</f>
        <v>0.98850000000000005</v>
      </c>
      <c r="W21" s="275">
        <f>ROUND(VLOOKUP(MID($E21,4,3),'Wochentag F(WT)'!$B$7:$J$22,W$9,0),4)</f>
        <v>0.88600000000000001</v>
      </c>
      <c r="X21" s="276">
        <f t="shared" si="2"/>
        <v>0.94349999999999934</v>
      </c>
      <c r="Y21" s="293"/>
      <c r="Z21" s="211"/>
    </row>
    <row r="22" spans="2:26" s="143" customFormat="1">
      <c r="B22" s="144">
        <v>11</v>
      </c>
      <c r="C22" s="145" t="str">
        <f t="shared" si="0"/>
        <v>WEMAG Netz</v>
      </c>
      <c r="D22" s="63" t="s">
        <v>247</v>
      </c>
      <c r="E22" s="165" t="s">
        <v>663</v>
      </c>
      <c r="F22" s="297" t="str">
        <f>VLOOKUP($E22,'BDEW-Standard'!$B$3:$M$158,F$9,0)</f>
        <v>MK4</v>
      </c>
      <c r="H22" s="274">
        <f>ROUND(VLOOKUP($E22,'BDEW-Standard'!$B$3:$M$158,H$9,0),7)</f>
        <v>3.1177248</v>
      </c>
      <c r="I22" s="274">
        <f>ROUND(VLOOKUP($E22,'BDEW-Standard'!$B$3:$M$158,I$9,0),7)</f>
        <v>-35.871506199999999</v>
      </c>
      <c r="J22" s="274">
        <f>ROUND(VLOOKUP($E22,'BDEW-Standard'!$B$3:$M$158,J$9,0),7)</f>
        <v>7.5186828999999999</v>
      </c>
      <c r="K22" s="274">
        <f>ROUND(VLOOKUP($E22,'BDEW-Standard'!$B$3:$M$158,K$9,0),7)</f>
        <v>3.4330100000000002E-2</v>
      </c>
      <c r="L22" s="338">
        <f>ROUND(VLOOKUP($E22,'BDEW-Standard'!$B$3:$M$158,L$9,0),1)</f>
        <v>40</v>
      </c>
      <c r="M22" s="274">
        <f>ROUND(VLOOKUP($E22,'BDEW-Standard'!$B$3:$M$158,M$9,0),7)</f>
        <v>0</v>
      </c>
      <c r="N22" s="274">
        <f>ROUND(VLOOKUP($E22,'BDEW-Standard'!$B$3:$M$158,N$9,0),7)</f>
        <v>0</v>
      </c>
      <c r="O22" s="274">
        <f>ROUND(VLOOKUP($E22,'BDEW-Standard'!$B$3:$M$158,O$9,0),7)</f>
        <v>0</v>
      </c>
      <c r="P22" s="274">
        <f>ROUND(VLOOKUP($E22,'BDEW-Standard'!$B$3:$M$158,P$9,0),7)</f>
        <v>0</v>
      </c>
      <c r="Q22" s="339">
        <f t="shared" si="1"/>
        <v>0.9622064996731321</v>
      </c>
      <c r="R22" s="275">
        <f>ROUND(VLOOKUP(MID($E22,4,3),'Wochentag F(WT)'!$B$7:$J$22,R$9,0),4)</f>
        <v>1.0699000000000001</v>
      </c>
      <c r="S22" s="275">
        <f>ROUND(VLOOKUP(MID($E22,4,3),'Wochentag F(WT)'!$B$7:$J$22,S$9,0),4)</f>
        <v>1.0365</v>
      </c>
      <c r="T22" s="275">
        <f>ROUND(VLOOKUP(MID($E22,4,3),'Wochentag F(WT)'!$B$7:$J$22,T$9,0),4)</f>
        <v>0.99329999999999996</v>
      </c>
      <c r="U22" s="275">
        <f>ROUND(VLOOKUP(MID($E22,4,3),'Wochentag F(WT)'!$B$7:$J$22,U$9,0),4)</f>
        <v>0.99480000000000002</v>
      </c>
      <c r="V22" s="275">
        <f>ROUND(VLOOKUP(MID($E22,4,3),'Wochentag F(WT)'!$B$7:$J$22,V$9,0),4)</f>
        <v>1.0659000000000001</v>
      </c>
      <c r="W22" s="275">
        <f>ROUND(VLOOKUP(MID($E22,4,3),'Wochentag F(WT)'!$B$7:$J$22,W$9,0),4)</f>
        <v>0.93620000000000003</v>
      </c>
      <c r="X22" s="276">
        <f t="shared" si="2"/>
        <v>0.90339999999999954</v>
      </c>
      <c r="Y22" s="293"/>
      <c r="Z22" s="211"/>
    </row>
    <row r="23" spans="2:26" s="143" customFormat="1">
      <c r="B23" s="144">
        <v>12</v>
      </c>
      <c r="C23" s="145" t="str">
        <f t="shared" si="0"/>
        <v>WEMAG Netz</v>
      </c>
      <c r="D23" s="63" t="s">
        <v>247</v>
      </c>
      <c r="E23" s="165" t="s">
        <v>664</v>
      </c>
      <c r="F23" s="297" t="str">
        <f>VLOOKUP($E23,'BDEW-Standard'!$B$3:$M$158,F$9,0)</f>
        <v>PD4</v>
      </c>
      <c r="H23" s="274">
        <f>ROUND(VLOOKUP($E23,'BDEW-Standard'!$B$3:$M$158,H$9,0),7)</f>
        <v>3.85</v>
      </c>
      <c r="I23" s="274">
        <f>ROUND(VLOOKUP($E23,'BDEW-Standard'!$B$3:$M$158,I$9,0),7)</f>
        <v>-37</v>
      </c>
      <c r="J23" s="274">
        <f>ROUND(VLOOKUP($E23,'BDEW-Standard'!$B$3:$M$158,J$9,0),7)</f>
        <v>10.2405021</v>
      </c>
      <c r="K23" s="274">
        <f>ROUND(VLOOKUP($E23,'BDEW-Standard'!$B$3:$M$158,K$9,0),7)</f>
        <v>4.6924300000000002E-2</v>
      </c>
      <c r="L23" s="338">
        <f>ROUND(VLOOKUP($E23,'BDEW-Standard'!$B$3:$M$158,L$9,0),1)</f>
        <v>40</v>
      </c>
      <c r="M23" s="274">
        <f>ROUND(VLOOKUP($E23,'BDEW-Standard'!$B$3:$M$158,M$9,0),7)</f>
        <v>0</v>
      </c>
      <c r="N23" s="274">
        <f>ROUND(VLOOKUP($E23,'BDEW-Standard'!$B$3:$M$158,N$9,0),7)</f>
        <v>0</v>
      </c>
      <c r="O23" s="274">
        <f>ROUND(VLOOKUP($E23,'BDEW-Standard'!$B$3:$M$158,O$9,0),7)</f>
        <v>0</v>
      </c>
      <c r="P23" s="274">
        <f>ROUND(VLOOKUP($E23,'BDEW-Standard'!$B$3:$M$158,P$9,0),7)</f>
        <v>0</v>
      </c>
      <c r="Q23" s="339">
        <f t="shared" si="1"/>
        <v>0.75691065279879233</v>
      </c>
      <c r="R23" s="275">
        <f>ROUND(VLOOKUP(MID($E23,4,3),'Wochentag F(WT)'!$B$7:$J$22,R$9,0),4)</f>
        <v>1.0214000000000001</v>
      </c>
      <c r="S23" s="275">
        <f>ROUND(VLOOKUP(MID($E23,4,3),'Wochentag F(WT)'!$B$7:$J$22,S$9,0),4)</f>
        <v>1.0866</v>
      </c>
      <c r="T23" s="275">
        <f>ROUND(VLOOKUP(MID($E23,4,3),'Wochentag F(WT)'!$B$7:$J$22,T$9,0),4)</f>
        <v>1.0720000000000001</v>
      </c>
      <c r="U23" s="275">
        <f>ROUND(VLOOKUP(MID($E23,4,3),'Wochentag F(WT)'!$B$7:$J$22,U$9,0),4)</f>
        <v>1.0557000000000001</v>
      </c>
      <c r="V23" s="275">
        <f>ROUND(VLOOKUP(MID($E23,4,3),'Wochentag F(WT)'!$B$7:$J$22,V$9,0),4)</f>
        <v>1.0117</v>
      </c>
      <c r="W23" s="275">
        <f>ROUND(VLOOKUP(MID($E23,4,3),'Wochentag F(WT)'!$B$7:$J$22,W$9,0),4)</f>
        <v>0.90010000000000001</v>
      </c>
      <c r="X23" s="276">
        <f t="shared" si="2"/>
        <v>0.85249999999999915</v>
      </c>
      <c r="Y23" s="293"/>
      <c r="Z23" s="211"/>
    </row>
    <row r="24" spans="2:26" s="143" customFormat="1">
      <c r="B24" s="144">
        <v>13</v>
      </c>
      <c r="C24" s="145" t="str">
        <f t="shared" si="0"/>
        <v>WEMAG Netz</v>
      </c>
      <c r="D24" s="63" t="s">
        <v>247</v>
      </c>
      <c r="E24" s="165" t="s">
        <v>665</v>
      </c>
      <c r="F24" s="297" t="str">
        <f>VLOOKUP($E24,'BDEW-Standard'!$B$3:$M$158,F$9,0)</f>
        <v>WA4</v>
      </c>
      <c r="H24" s="274">
        <f>ROUND(VLOOKUP($E24,'BDEW-Standard'!$B$3:$M$158,H$9,0),7)</f>
        <v>1.0535874999999999</v>
      </c>
      <c r="I24" s="274">
        <f>ROUND(VLOOKUP($E24,'BDEW-Standard'!$B$3:$M$158,I$9,0),7)</f>
        <v>-35.299999999999997</v>
      </c>
      <c r="J24" s="274">
        <f>ROUND(VLOOKUP($E24,'BDEW-Standard'!$B$3:$M$158,J$9,0),7)</f>
        <v>4.8662747</v>
      </c>
      <c r="K24" s="274">
        <f>ROUND(VLOOKUP($E24,'BDEW-Standard'!$B$3:$M$158,K$9,0),7)</f>
        <v>0.68110420000000005</v>
      </c>
      <c r="L24" s="338">
        <f>ROUND(VLOOKUP($E24,'BDEW-Standard'!$B$3:$M$158,L$9,0),1)</f>
        <v>40</v>
      </c>
      <c r="M24" s="274">
        <f>ROUND(VLOOKUP($E24,'BDEW-Standard'!$B$3:$M$158,M$9,0),7)</f>
        <v>0</v>
      </c>
      <c r="N24" s="274">
        <f>ROUND(VLOOKUP($E24,'BDEW-Standard'!$B$3:$M$158,N$9,0),7)</f>
        <v>0</v>
      </c>
      <c r="O24" s="274">
        <f>ROUND(VLOOKUP($E24,'BDEW-Standard'!$B$3:$M$158,O$9,0),7)</f>
        <v>0</v>
      </c>
      <c r="P24" s="274">
        <f>ROUND(VLOOKUP($E24,'BDEW-Standard'!$B$3:$M$158,P$9,0),7)</f>
        <v>0</v>
      </c>
      <c r="Q24" s="339">
        <f t="shared" si="1"/>
        <v>1.0844348950990992</v>
      </c>
      <c r="R24" s="275">
        <f>ROUND(VLOOKUP(MID($E24,4,3),'Wochentag F(WT)'!$B$7:$J$22,R$9,0),4)</f>
        <v>1.2457</v>
      </c>
      <c r="S24" s="275">
        <f>ROUND(VLOOKUP(MID($E24,4,3),'Wochentag F(WT)'!$B$7:$J$22,S$9,0),4)</f>
        <v>1.2615000000000001</v>
      </c>
      <c r="T24" s="275">
        <f>ROUND(VLOOKUP(MID($E24,4,3),'Wochentag F(WT)'!$B$7:$J$22,T$9,0),4)</f>
        <v>1.2706999999999999</v>
      </c>
      <c r="U24" s="275">
        <f>ROUND(VLOOKUP(MID($E24,4,3),'Wochentag F(WT)'!$B$7:$J$22,U$9,0),4)</f>
        <v>1.2430000000000001</v>
      </c>
      <c r="V24" s="275">
        <f>ROUND(VLOOKUP(MID($E24,4,3),'Wochentag F(WT)'!$B$7:$J$22,V$9,0),4)</f>
        <v>1.1275999999999999</v>
      </c>
      <c r="W24" s="275">
        <f>ROUND(VLOOKUP(MID($E24,4,3),'Wochentag F(WT)'!$B$7:$J$22,W$9,0),4)</f>
        <v>0.38769999999999999</v>
      </c>
      <c r="X24" s="276">
        <f t="shared" si="2"/>
        <v>0.46379999999999999</v>
      </c>
      <c r="Y24" s="293"/>
      <c r="Z24" s="211"/>
    </row>
    <row r="25" spans="2:26" s="143" customFormat="1">
      <c r="B25" s="144">
        <v>14</v>
      </c>
      <c r="C25" s="145" t="str">
        <f t="shared" si="0"/>
        <v>WEMAG Netz</v>
      </c>
      <c r="D25" s="63" t="s">
        <v>247</v>
      </c>
      <c r="E25" s="165" t="s">
        <v>4</v>
      </c>
      <c r="F25" s="297" t="str">
        <f>VLOOKUP($E25,'BDEW-Standard'!$B$3:$M$158,F$9,0)</f>
        <v>HK3</v>
      </c>
      <c r="H25" s="274">
        <f>ROUND(VLOOKUP($E25,'BDEW-Standard'!$B$3:$M$158,H$9,0),7)</f>
        <v>0.40409319999999999</v>
      </c>
      <c r="I25" s="274">
        <f>ROUND(VLOOKUP($E25,'BDEW-Standard'!$B$3:$M$158,I$9,0),7)</f>
        <v>-24.439296800000001</v>
      </c>
      <c r="J25" s="274">
        <f>ROUND(VLOOKUP($E25,'BDEW-Standard'!$B$3:$M$158,J$9,0),7)</f>
        <v>6.5718174999999999</v>
      </c>
      <c r="K25" s="274">
        <f>ROUND(VLOOKUP($E25,'BDEW-Standard'!$B$3:$M$158,K$9,0),7)</f>
        <v>0.71077100000000004</v>
      </c>
      <c r="L25" s="338">
        <f>ROUND(VLOOKUP($E25,'BDEW-Standard'!$B$3:$M$158,L$9,0),1)</f>
        <v>40</v>
      </c>
      <c r="M25" s="274">
        <f>ROUND(VLOOKUP($E25,'BDEW-Standard'!$B$3:$M$158,M$9,0),7)</f>
        <v>0</v>
      </c>
      <c r="N25" s="274">
        <f>ROUND(VLOOKUP($E25,'BDEW-Standard'!$B$3:$M$158,N$9,0),7)</f>
        <v>0</v>
      </c>
      <c r="O25" s="274">
        <f>ROUND(VLOOKUP($E25,'BDEW-Standard'!$B$3:$M$158,O$9,0),7)</f>
        <v>0</v>
      </c>
      <c r="P25" s="274">
        <f>ROUND(VLOOKUP($E25,'BDEW-Standard'!$B$3:$M$158,P$9,0),7)</f>
        <v>0</v>
      </c>
      <c r="Q25" s="339">
        <f t="shared" si="1"/>
        <v>1.0561214000512988</v>
      </c>
      <c r="R25" s="275">
        <f>ROUND(VLOOKUP(MID($E25,4,3),'Wochentag F(WT)'!$B$7:$J$22,R$9,0),4)</f>
        <v>1</v>
      </c>
      <c r="S25" s="275">
        <f>ROUND(VLOOKUP(MID($E25,4,3),'Wochentag F(WT)'!$B$7:$J$22,S$9,0),4)</f>
        <v>1</v>
      </c>
      <c r="T25" s="275">
        <f>ROUND(VLOOKUP(MID($E25,4,3),'Wochentag F(WT)'!$B$7:$J$22,T$9,0),4)</f>
        <v>1</v>
      </c>
      <c r="U25" s="275">
        <f>ROUND(VLOOKUP(MID($E25,4,3),'Wochentag F(WT)'!$B$7:$J$22,U$9,0),4)</f>
        <v>1</v>
      </c>
      <c r="V25" s="275">
        <f>ROUND(VLOOKUP(MID($E25,4,3),'Wochentag F(WT)'!$B$7:$J$22,V$9,0),4)</f>
        <v>1</v>
      </c>
      <c r="W25" s="275">
        <f>ROUND(VLOOKUP(MID($E25,4,3),'Wochentag F(WT)'!$B$7:$J$22,W$9,0),4)</f>
        <v>1</v>
      </c>
      <c r="X25" s="276">
        <f t="shared" si="2"/>
        <v>1</v>
      </c>
      <c r="Y25" s="293"/>
      <c r="Z25" s="211"/>
    </row>
    <row r="26" spans="2:26" s="143" customFormat="1">
      <c r="B26" s="144">
        <v>15</v>
      </c>
      <c r="C26" s="145" t="str">
        <f t="shared" si="0"/>
        <v>WEMAG Netz</v>
      </c>
      <c r="D26" s="63"/>
      <c r="E26" s="166"/>
      <c r="F26" s="297"/>
      <c r="H26" s="277"/>
      <c r="I26" s="277"/>
      <c r="J26" s="277"/>
      <c r="K26" s="277"/>
      <c r="L26" s="338"/>
      <c r="M26" s="277"/>
      <c r="N26" s="277"/>
      <c r="O26" s="277"/>
      <c r="P26" s="277"/>
      <c r="Q26" s="340"/>
      <c r="R26" s="278"/>
      <c r="S26" s="278"/>
      <c r="T26" s="278"/>
      <c r="U26" s="278"/>
      <c r="V26" s="278"/>
      <c r="W26" s="278"/>
      <c r="X26" s="279"/>
      <c r="Y26" s="293"/>
      <c r="Z26" s="211"/>
    </row>
    <row r="27" spans="2:26" s="143" customFormat="1">
      <c r="B27" s="144">
        <v>16</v>
      </c>
      <c r="C27" s="145" t="str">
        <f t="shared" si="0"/>
        <v>WEMAG Netz</v>
      </c>
      <c r="D27" s="63"/>
      <c r="E27" s="166"/>
      <c r="F27" s="297"/>
      <c r="H27" s="277"/>
      <c r="I27" s="277"/>
      <c r="J27" s="277"/>
      <c r="K27" s="277"/>
      <c r="L27" s="338"/>
      <c r="M27" s="277"/>
      <c r="N27" s="277"/>
      <c r="O27" s="277"/>
      <c r="P27" s="277"/>
      <c r="Q27" s="340"/>
      <c r="R27" s="278"/>
      <c r="S27" s="278"/>
      <c r="T27" s="278"/>
      <c r="U27" s="278"/>
      <c r="V27" s="278"/>
      <c r="W27" s="278"/>
      <c r="X27" s="279"/>
      <c r="Y27" s="293"/>
    </row>
    <row r="28" spans="2:26" s="143" customFormat="1">
      <c r="B28" s="144">
        <v>17</v>
      </c>
      <c r="C28" s="145" t="str">
        <f t="shared" si="0"/>
        <v>WEMAG Netz</v>
      </c>
      <c r="D28" s="63"/>
      <c r="E28" s="166"/>
      <c r="F28" s="297"/>
      <c r="H28" s="277"/>
      <c r="I28" s="277"/>
      <c r="J28" s="277"/>
      <c r="K28" s="277"/>
      <c r="L28" s="338"/>
      <c r="M28" s="277"/>
      <c r="N28" s="277"/>
      <c r="O28" s="277"/>
      <c r="P28" s="277"/>
      <c r="Q28" s="340"/>
      <c r="R28" s="278"/>
      <c r="S28" s="278"/>
      <c r="T28" s="278"/>
      <c r="U28" s="278"/>
      <c r="V28" s="278"/>
      <c r="W28" s="278"/>
      <c r="X28" s="279"/>
      <c r="Y28" s="293"/>
    </row>
    <row r="29" spans="2:26" s="143" customFormat="1">
      <c r="B29" s="144">
        <v>18</v>
      </c>
      <c r="C29" s="145" t="str">
        <f t="shared" si="0"/>
        <v>WEMAG Netz</v>
      </c>
      <c r="D29" s="63"/>
      <c r="E29" s="166"/>
      <c r="F29" s="297"/>
      <c r="H29" s="277"/>
      <c r="I29" s="277"/>
      <c r="J29" s="277"/>
      <c r="K29" s="277"/>
      <c r="L29" s="338"/>
      <c r="M29" s="277"/>
      <c r="N29" s="277"/>
      <c r="O29" s="277"/>
      <c r="P29" s="277"/>
      <c r="Q29" s="340"/>
      <c r="R29" s="278"/>
      <c r="S29" s="278"/>
      <c r="T29" s="278"/>
      <c r="U29" s="278"/>
      <c r="V29" s="278"/>
      <c r="W29" s="278"/>
      <c r="X29" s="279"/>
      <c r="Y29" s="293"/>
    </row>
    <row r="30" spans="2:26" s="143" customFormat="1">
      <c r="B30" s="144">
        <v>19</v>
      </c>
      <c r="C30" s="145" t="str">
        <f t="shared" si="0"/>
        <v>WEMAG Netz</v>
      </c>
      <c r="D30" s="63"/>
      <c r="E30" s="166"/>
      <c r="F30" s="297"/>
      <c r="H30" s="277"/>
      <c r="I30" s="277"/>
      <c r="J30" s="277"/>
      <c r="K30" s="277"/>
      <c r="L30" s="338"/>
      <c r="M30" s="277"/>
      <c r="N30" s="277"/>
      <c r="O30" s="277"/>
      <c r="P30" s="277"/>
      <c r="Q30" s="340"/>
      <c r="R30" s="278"/>
      <c r="S30" s="278"/>
      <c r="T30" s="278"/>
      <c r="U30" s="278"/>
      <c r="V30" s="278"/>
      <c r="W30" s="278"/>
      <c r="X30" s="279"/>
      <c r="Y30" s="293"/>
    </row>
    <row r="31" spans="2:26" s="143" customFormat="1">
      <c r="B31" s="144">
        <v>20</v>
      </c>
      <c r="C31" s="145" t="str">
        <f t="shared" si="0"/>
        <v>WEMAG Netz</v>
      </c>
      <c r="D31" s="63"/>
      <c r="E31" s="166"/>
      <c r="F31" s="297"/>
      <c r="H31" s="277"/>
      <c r="I31" s="277"/>
      <c r="J31" s="277"/>
      <c r="K31" s="277"/>
      <c r="L31" s="338"/>
      <c r="M31" s="277"/>
      <c r="N31" s="277"/>
      <c r="O31" s="277"/>
      <c r="P31" s="277"/>
      <c r="Q31" s="340"/>
      <c r="R31" s="278"/>
      <c r="S31" s="278"/>
      <c r="T31" s="278"/>
      <c r="U31" s="278"/>
      <c r="V31" s="278"/>
      <c r="W31" s="278"/>
      <c r="X31" s="279"/>
      <c r="Y31" s="293"/>
    </row>
    <row r="32" spans="2:26" s="143" customFormat="1">
      <c r="B32" s="144">
        <v>21</v>
      </c>
      <c r="C32" s="145" t="str">
        <f t="shared" si="0"/>
        <v>WEMAG Netz</v>
      </c>
      <c r="D32" s="63"/>
      <c r="E32" s="166"/>
      <c r="F32" s="297"/>
      <c r="H32" s="277"/>
      <c r="I32" s="277"/>
      <c r="J32" s="277"/>
      <c r="K32" s="277"/>
      <c r="L32" s="338"/>
      <c r="M32" s="277"/>
      <c r="N32" s="277"/>
      <c r="O32" s="277"/>
      <c r="P32" s="277"/>
      <c r="Q32" s="340"/>
      <c r="R32" s="278"/>
      <c r="S32" s="278"/>
      <c r="T32" s="278"/>
      <c r="U32" s="278"/>
      <c r="V32" s="278"/>
      <c r="W32" s="278"/>
      <c r="X32" s="279"/>
      <c r="Y32" s="293"/>
    </row>
    <row r="33" spans="2:25" s="143" customFormat="1">
      <c r="B33" s="144">
        <v>22</v>
      </c>
      <c r="C33" s="145" t="str">
        <f t="shared" si="0"/>
        <v>WEMAG Netz</v>
      </c>
      <c r="D33" s="63"/>
      <c r="E33" s="166"/>
      <c r="F33" s="297"/>
      <c r="H33" s="277"/>
      <c r="I33" s="277"/>
      <c r="J33" s="277"/>
      <c r="K33" s="277"/>
      <c r="L33" s="338"/>
      <c r="M33" s="277"/>
      <c r="N33" s="277"/>
      <c r="O33" s="277"/>
      <c r="P33" s="277"/>
      <c r="Q33" s="340"/>
      <c r="R33" s="278"/>
      <c r="S33" s="278"/>
      <c r="T33" s="278"/>
      <c r="U33" s="278"/>
      <c r="V33" s="278"/>
      <c r="W33" s="278"/>
      <c r="X33" s="279"/>
      <c r="Y33" s="293"/>
    </row>
    <row r="34" spans="2:25" s="143" customFormat="1">
      <c r="B34" s="144">
        <v>23</v>
      </c>
      <c r="C34" s="145" t="str">
        <f t="shared" si="0"/>
        <v>WEMAG Netz</v>
      </c>
      <c r="D34" s="63"/>
      <c r="E34" s="166"/>
      <c r="F34" s="297"/>
      <c r="H34" s="277"/>
      <c r="I34" s="277"/>
      <c r="J34" s="277"/>
      <c r="K34" s="277"/>
      <c r="L34" s="338"/>
      <c r="M34" s="277"/>
      <c r="N34" s="277"/>
      <c r="O34" s="277"/>
      <c r="P34" s="277"/>
      <c r="Q34" s="340"/>
      <c r="R34" s="278"/>
      <c r="S34" s="278"/>
      <c r="T34" s="278"/>
      <c r="U34" s="278"/>
      <c r="V34" s="278"/>
      <c r="W34" s="278"/>
      <c r="X34" s="279"/>
      <c r="Y34" s="293"/>
    </row>
    <row r="35" spans="2:25" s="143" customFormat="1">
      <c r="B35" s="144">
        <v>24</v>
      </c>
      <c r="C35" s="145" t="str">
        <f t="shared" si="0"/>
        <v>WEMAG Netz</v>
      </c>
      <c r="D35" s="63"/>
      <c r="E35" s="166"/>
      <c r="F35" s="297"/>
      <c r="H35" s="277"/>
      <c r="I35" s="277"/>
      <c r="J35" s="277"/>
      <c r="K35" s="277"/>
      <c r="L35" s="338"/>
      <c r="M35" s="277"/>
      <c r="N35" s="277"/>
      <c r="O35" s="277"/>
      <c r="P35" s="277"/>
      <c r="Q35" s="340"/>
      <c r="R35" s="278"/>
      <c r="S35" s="278"/>
      <c r="T35" s="278"/>
      <c r="U35" s="278"/>
      <c r="V35" s="278"/>
      <c r="W35" s="278"/>
      <c r="X35" s="279"/>
      <c r="Y35" s="293"/>
    </row>
    <row r="36" spans="2:25" s="143" customFormat="1">
      <c r="B36" s="144">
        <v>25</v>
      </c>
      <c r="C36" s="145" t="str">
        <f t="shared" si="0"/>
        <v>WEMAG Netz</v>
      </c>
      <c r="D36" s="63"/>
      <c r="E36" s="166"/>
      <c r="F36" s="297"/>
      <c r="H36" s="277"/>
      <c r="I36" s="277"/>
      <c r="J36" s="277"/>
      <c r="K36" s="277"/>
      <c r="L36" s="338"/>
      <c r="M36" s="277"/>
      <c r="N36" s="277"/>
      <c r="O36" s="277"/>
      <c r="P36" s="277"/>
      <c r="Q36" s="340"/>
      <c r="R36" s="278"/>
      <c r="S36" s="278"/>
      <c r="T36" s="278"/>
      <c r="U36" s="278"/>
      <c r="V36" s="278"/>
      <c r="W36" s="278"/>
      <c r="X36" s="279"/>
      <c r="Y36" s="293"/>
    </row>
    <row r="37" spans="2:25" s="143" customFormat="1">
      <c r="B37" s="144">
        <v>26</v>
      </c>
      <c r="C37" s="145" t="str">
        <f t="shared" si="0"/>
        <v>WEMAG Netz</v>
      </c>
      <c r="D37" s="63"/>
      <c r="E37" s="166"/>
      <c r="F37" s="297"/>
      <c r="H37" s="277"/>
      <c r="I37" s="277"/>
      <c r="J37" s="277"/>
      <c r="K37" s="277"/>
      <c r="L37" s="338"/>
      <c r="M37" s="277"/>
      <c r="N37" s="277"/>
      <c r="O37" s="277"/>
      <c r="P37" s="277"/>
      <c r="Q37" s="340"/>
      <c r="R37" s="278"/>
      <c r="S37" s="278"/>
      <c r="T37" s="278"/>
      <c r="U37" s="278"/>
      <c r="V37" s="278"/>
      <c r="W37" s="278"/>
      <c r="X37" s="279"/>
      <c r="Y37" s="293"/>
    </row>
    <row r="38" spans="2:25" s="143" customFormat="1">
      <c r="B38" s="144">
        <v>27</v>
      </c>
      <c r="C38" s="145" t="str">
        <f t="shared" si="0"/>
        <v>WEMAG Netz</v>
      </c>
      <c r="D38" s="63"/>
      <c r="E38" s="166"/>
      <c r="F38" s="297"/>
      <c r="H38" s="277"/>
      <c r="I38" s="277"/>
      <c r="J38" s="277"/>
      <c r="K38" s="277"/>
      <c r="L38" s="338"/>
      <c r="M38" s="277"/>
      <c r="N38" s="277"/>
      <c r="O38" s="277"/>
      <c r="P38" s="277"/>
      <c r="Q38" s="340"/>
      <c r="R38" s="278"/>
      <c r="S38" s="278"/>
      <c r="T38" s="278"/>
      <c r="U38" s="278"/>
      <c r="V38" s="278"/>
      <c r="W38" s="278"/>
      <c r="X38" s="279"/>
      <c r="Y38" s="293"/>
    </row>
    <row r="39" spans="2:25" s="143" customFormat="1">
      <c r="B39" s="144">
        <v>28</v>
      </c>
      <c r="C39" s="145" t="str">
        <f t="shared" si="0"/>
        <v>WEMAG Netz</v>
      </c>
      <c r="D39" s="63"/>
      <c r="E39" s="166"/>
      <c r="F39" s="297"/>
      <c r="H39" s="277"/>
      <c r="I39" s="277"/>
      <c r="J39" s="277"/>
      <c r="K39" s="277"/>
      <c r="L39" s="338"/>
      <c r="M39" s="277"/>
      <c r="N39" s="277"/>
      <c r="O39" s="277"/>
      <c r="P39" s="277"/>
      <c r="Q39" s="340"/>
      <c r="R39" s="278"/>
      <c r="S39" s="278"/>
      <c r="T39" s="278"/>
      <c r="U39" s="278"/>
      <c r="V39" s="278"/>
      <c r="W39" s="278"/>
      <c r="X39" s="279"/>
      <c r="Y39" s="293"/>
    </row>
    <row r="40" spans="2:25" s="143" customFormat="1">
      <c r="B40" s="144">
        <v>29</v>
      </c>
      <c r="C40" s="145" t="str">
        <f t="shared" si="0"/>
        <v>WEMAG Netz</v>
      </c>
      <c r="D40" s="63"/>
      <c r="E40" s="166"/>
      <c r="F40" s="297"/>
      <c r="H40" s="277"/>
      <c r="I40" s="277"/>
      <c r="J40" s="277"/>
      <c r="K40" s="277"/>
      <c r="L40" s="338"/>
      <c r="M40" s="277"/>
      <c r="N40" s="277"/>
      <c r="O40" s="277"/>
      <c r="P40" s="277"/>
      <c r="Q40" s="340"/>
      <c r="R40" s="278"/>
      <c r="S40" s="278"/>
      <c r="T40" s="278"/>
      <c r="U40" s="278"/>
      <c r="V40" s="278"/>
      <c r="W40" s="278"/>
      <c r="X40" s="279"/>
      <c r="Y40" s="293"/>
    </row>
    <row r="41" spans="2:25" s="143" customFormat="1">
      <c r="B41" s="144">
        <v>30</v>
      </c>
      <c r="C41" s="145" t="str">
        <f t="shared" si="0"/>
        <v>WEMAG Netz</v>
      </c>
      <c r="D41" s="63"/>
      <c r="E41" s="166"/>
      <c r="F41" s="297"/>
      <c r="H41" s="277"/>
      <c r="I41" s="277"/>
      <c r="J41" s="277"/>
      <c r="K41" s="277"/>
      <c r="L41" s="338"/>
      <c r="M41" s="277"/>
      <c r="N41" s="277"/>
      <c r="O41" s="277"/>
      <c r="P41" s="277"/>
      <c r="Q41" s="340"/>
      <c r="R41" s="278"/>
      <c r="S41" s="278"/>
      <c r="T41" s="278"/>
      <c r="U41" s="278"/>
      <c r="V41" s="278"/>
      <c r="W41" s="278"/>
      <c r="X41" s="279"/>
      <c r="Y41" s="293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F11:F25 H11:K25 M11:P25 R11:Y25 R27:Y41 M27:P41 H27:K41 F27:F41">
    <cfRule type="expression" dxfId="17" priority="17">
      <formula>ISERROR(F11)</formula>
    </cfRule>
  </conditionalFormatting>
  <conditionalFormatting sqref="Y12:Y25 E12:F25 E27:F41 Y27:Y41">
    <cfRule type="duplicateValues" dxfId="16" priority="39"/>
  </conditionalFormatting>
  <conditionalFormatting sqref="L11:L25 L27:L41">
    <cfRule type="expression" dxfId="15" priority="8">
      <formula>ISERROR(L11)</formula>
    </cfRule>
  </conditionalFormatting>
  <conditionalFormatting sqref="Q11:Q25 Q27:Q41">
    <cfRule type="expression" dxfId="14" priority="7">
      <formula>ISERROR(Q11)</formula>
    </cfRule>
  </conditionalFormatting>
  <conditionalFormatting sqref="R26:Y26 M26:P26 H26:K26 F26">
    <cfRule type="expression" dxfId="13" priority="4">
      <formula>ISERROR(F26)</formula>
    </cfRule>
  </conditionalFormatting>
  <conditionalFormatting sqref="E26:F26 Y26">
    <cfRule type="duplicateValues" dxfId="12" priority="6"/>
  </conditionalFormatting>
  <conditionalFormatting sqref="L26">
    <cfRule type="expression" dxfId="11" priority="2">
      <formula>ISERROR(L26)</formula>
    </cfRule>
  </conditionalFormatting>
  <conditionalFormatting sqref="Q26">
    <cfRule type="expression" dxfId="10" priority="1">
      <formula>ISERROR(Q26)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42B5BE8E-811A-4DEA-84D0-E9354050A21B}">
      <mc:AlternateContent xmlns:x12ac="http://schemas.microsoft.com/office/spreadsheetml/2011/1/ac" xmlns:mc="http://schemas.openxmlformats.org/markup-compatibility/2006">
        <mc:Choice Requires="x12ac">
          <x12ac:list>"BDEW,Ind.-Koef."</x12ac:list>
        </mc:Choice>
        <mc:Fallback>
          <formula1>"BDEW,Ind.-Koef."</formula1>
        </mc:Fallback>
      </mc:AlternateContent>
    </dataValidation>
    <dataValidation errorStyle="warning" allowBlank="1" showInputMessage="1" showErrorMessage="1" errorTitle="Profil-Art" error="Bitte Profilwahl gemäß Auswahlfeld" sqref="D11" xr:uid="{AA08C9A0-9316-41DE-B2C7-290C8C9A5645}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C13:C33 C34:C41 Q12:X25 F12:P25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2283C03C-A55B-4D4E-8157-C345B85320B1}">
            <xm:f>D11&lt;&gt;IF(ISERROR(VLOOKUP($E11,'BDEW-Standard'!$B$3:$M$158,1,0)),"Ind.-Koef.","BDEW")</xm:f>
            <x14:dxf>
              <font>
                <condense val="0"/>
                <extend val="0"/>
                <color indexed="10"/>
              </font>
              <fill>
                <patternFill>
                  <bgColor theme="9" tint="0.39994506668294322"/>
                </patternFill>
              </fill>
            </x14:dxf>
          </x14:cfRule>
          <xm:sqref>D11:D25 D27:D41</xm:sqref>
        </x14:conditionalFormatting>
        <x14:conditionalFormatting xmlns:xm="http://schemas.microsoft.com/office/excel/2006/main">
          <x14:cfRule type="expression" priority="9" id="{64393E7C-0801-41CD-93D3-1707013DCF08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Y11:Y25 Y27:Y41</xm:sqref>
        </x14:conditionalFormatting>
        <x14:conditionalFormatting xmlns:xm="http://schemas.microsoft.com/office/excel/2006/main">
          <x14:cfRule type="expression" priority="5" id="{4B329398-744C-4694-A9E0-0E2A2DD338D7}">
            <xm:f>D26&lt;&gt;IF(ISERROR(VLOOKUP($E26,'BDEW-Standard'!$B$3:$M$158,1,0)),"Ind.-Koef.","BDEW")</xm:f>
            <x14:dxf>
              <font>
                <condense val="0"/>
                <extend val="0"/>
                <color indexed="10"/>
              </font>
              <fill>
                <patternFill>
                  <bgColor theme="9" tint="0.39994506668294322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expression" priority="3" id="{1AD4DCDF-4E5B-41E0-80D1-31F41B65CBB1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71914DF-93FA-46FF-A840-5AF970445933}">
          <x14:formula1>
            <xm:f>'BDEW-Standard'!$B$3:$B$158</xm:f>
          </x14:formula1>
          <xm:sqref>E11:E26</xm:sqref>
        </x14:dataValidation>
        <x14:dataValidation type="list" errorStyle="information" allowBlank="1" showInputMessage="1" showErrorMessage="1" errorTitle="Achtung!" error="keine BDEW Nomenklatur" xr:uid="{14F151F8-8240-4FB4-B41C-407088B5E6DF}">
          <x14:formula1>
            <xm:f>'BDEW-Standard'!$B$3:$B$94</xm:f>
          </x14:formula1>
          <xm:sqref>E11 E27:E41</xm:sqref>
        </x14:dataValidation>
        <x14:dataValidation type="list" errorStyle="information" allowBlank="1" showInputMessage="1" showErrorMessage="1" errorTitle="Achtung!" error="keine BDEW Nomenklatur" xr:uid="{0ACF4E9E-7A66-447E-A279-691B7C92BEF0}">
          <x14:formula1>
            <xm:f>'BDEW-Standard'!$B$3:$B$158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26AD9-0992-49AC-93D0-937A757B07CA}">
  <sheetPr codeName="Tabelle6">
    <tabColor rgb="FF00B050"/>
    <pageSetUpPr fitToPage="1"/>
  </sheetPr>
  <dimension ref="A1:AE35"/>
  <sheetViews>
    <sheetView showGridLines="0" topLeftCell="A2" zoomScale="80" zoomScaleNormal="80" workbookViewId="0">
      <selection activeCell="F10" sqref="F10:L10"/>
    </sheetView>
  </sheetViews>
  <sheetFormatPr baseColWidth="10" defaultColWidth="0" defaultRowHeight="13.2" zeroHeight="1"/>
  <cols>
    <col min="1" max="1" width="2.88671875" style="76" customWidth="1"/>
    <col min="2" max="2" width="15.109375" style="76" customWidth="1"/>
    <col min="3" max="3" width="14.6640625" style="76" customWidth="1"/>
    <col min="4" max="4" width="5.88671875" style="76" hidden="1" customWidth="1"/>
    <col min="5" max="5" width="5.109375" style="76" customWidth="1"/>
    <col min="6" max="12" width="12.6640625" style="76" customWidth="1"/>
    <col min="13" max="30" width="5.6640625" style="76" customWidth="1"/>
    <col min="31" max="31" width="11.44140625" style="76" customWidth="1"/>
    <col min="32" max="16384" width="11.44140625" style="76" hidden="1"/>
  </cols>
  <sheetData>
    <row r="1" spans="2:30" ht="75" customHeight="1"/>
    <row r="2" spans="2:30" ht="22.8">
      <c r="B2" s="85" t="s">
        <v>443</v>
      </c>
    </row>
    <row r="3" spans="2:30" ht="15" customHeight="1">
      <c r="B3" s="85"/>
    </row>
    <row r="4" spans="2:30" ht="15" customHeight="1">
      <c r="B4" s="86" t="s">
        <v>442</v>
      </c>
      <c r="C4" s="64" t="str">
        <f>Netzbetreiber!$D$9</f>
        <v>Wemag Netz GmbH</v>
      </c>
      <c r="D4" s="77"/>
      <c r="G4" s="77"/>
      <c r="I4" s="77"/>
      <c r="J4" s="78"/>
      <c r="M4" s="87" t="s">
        <v>531</v>
      </c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</row>
    <row r="5" spans="2:30" ht="14.4">
      <c r="B5" s="88" t="s">
        <v>441</v>
      </c>
      <c r="C5" s="65" t="str">
        <f>Netzbetreiber!$D$28</f>
        <v>WEMAG Netz</v>
      </c>
      <c r="D5" s="38"/>
      <c r="E5" s="77"/>
      <c r="F5" s="77"/>
      <c r="G5" s="77"/>
      <c r="I5" s="77"/>
      <c r="J5" s="77"/>
      <c r="K5" s="77"/>
      <c r="L5" s="77"/>
      <c r="M5" s="89" t="s">
        <v>501</v>
      </c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2:30" ht="14.4">
      <c r="B6" s="86" t="s">
        <v>439</v>
      </c>
      <c r="C6" s="64" t="str">
        <f>Netzbetreiber!$D$11</f>
        <v>9870122800005</v>
      </c>
      <c r="D6" s="38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</row>
    <row r="7" spans="2:30" ht="15" thickBot="1">
      <c r="B7" s="86" t="s">
        <v>133</v>
      </c>
      <c r="C7" s="60">
        <f>Netzbetreiber!$D$6</f>
        <v>44562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2:30" ht="15" thickBot="1">
      <c r="B8" s="90"/>
      <c r="C8" s="77"/>
      <c r="D8" s="77"/>
      <c r="E8" s="77"/>
      <c r="F8" s="77"/>
      <c r="G8" s="77"/>
      <c r="H8" s="77"/>
      <c r="I8" s="77"/>
      <c r="J8" s="77"/>
      <c r="K8" s="77"/>
      <c r="L8" s="77"/>
      <c r="M8" s="345" t="s">
        <v>455</v>
      </c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7"/>
    </row>
    <row r="9" spans="2:30" ht="15" thickBot="1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91" t="s">
        <v>463</v>
      </c>
      <c r="N9" s="92" t="s">
        <v>371</v>
      </c>
      <c r="O9" s="93" t="s">
        <v>372</v>
      </c>
      <c r="P9" s="93" t="s">
        <v>373</v>
      </c>
      <c r="Q9" s="93" t="s">
        <v>374</v>
      </c>
      <c r="R9" s="93" t="s">
        <v>375</v>
      </c>
      <c r="S9" s="93" t="s">
        <v>376</v>
      </c>
      <c r="T9" s="93" t="s">
        <v>377</v>
      </c>
      <c r="U9" s="93" t="s">
        <v>378</v>
      </c>
      <c r="V9" s="93" t="s">
        <v>379</v>
      </c>
      <c r="W9" s="93" t="s">
        <v>380</v>
      </c>
      <c r="X9" s="93" t="s">
        <v>381</v>
      </c>
      <c r="Y9" s="93" t="s">
        <v>382</v>
      </c>
      <c r="Z9" s="93" t="s">
        <v>383</v>
      </c>
      <c r="AA9" s="93" t="s">
        <v>384</v>
      </c>
      <c r="AB9" s="93" t="s">
        <v>385</v>
      </c>
      <c r="AC9" s="94" t="s">
        <v>386</v>
      </c>
      <c r="AD9" s="94" t="s">
        <v>426</v>
      </c>
    </row>
    <row r="10" spans="2:30" ht="72" customHeight="1" thickBot="1">
      <c r="B10" s="350" t="s">
        <v>575</v>
      </c>
      <c r="C10" s="351"/>
      <c r="D10" s="95">
        <v>2</v>
      </c>
      <c r="E10" s="96" t="str">
        <f>IF(ISERROR(HLOOKUP(E$11,$M$9:$AD$33,$D10,0)),"",HLOOKUP(E$11,$M$9:$AD$33,$D10,0))</f>
        <v/>
      </c>
      <c r="F10" s="348" t="s">
        <v>397</v>
      </c>
      <c r="G10" s="348"/>
      <c r="H10" s="348"/>
      <c r="I10" s="348"/>
      <c r="J10" s="348"/>
      <c r="K10" s="348"/>
      <c r="L10" s="349"/>
      <c r="M10" s="97" t="s">
        <v>464</v>
      </c>
      <c r="N10" s="98" t="s">
        <v>465</v>
      </c>
      <c r="O10" s="99" t="s">
        <v>466</v>
      </c>
      <c r="P10" s="100" t="s">
        <v>467</v>
      </c>
      <c r="Q10" s="100" t="s">
        <v>468</v>
      </c>
      <c r="R10" s="100" t="s">
        <v>469</v>
      </c>
      <c r="S10" s="100" t="s">
        <v>470</v>
      </c>
      <c r="T10" s="100" t="s">
        <v>471</v>
      </c>
      <c r="U10" s="100" t="s">
        <v>472</v>
      </c>
      <c r="V10" s="100" t="s">
        <v>473</v>
      </c>
      <c r="W10" s="100" t="s">
        <v>474</v>
      </c>
      <c r="X10" s="100" t="s">
        <v>475</v>
      </c>
      <c r="Y10" s="100" t="s">
        <v>476</v>
      </c>
      <c r="Z10" s="100" t="s">
        <v>477</v>
      </c>
      <c r="AA10" s="100" t="s">
        <v>478</v>
      </c>
      <c r="AB10" s="100" t="s">
        <v>479</v>
      </c>
      <c r="AC10" s="101" t="s">
        <v>480</v>
      </c>
      <c r="AD10" s="102" t="s">
        <v>427</v>
      </c>
    </row>
    <row r="11" spans="2:30" ht="15" thickBot="1">
      <c r="B11" s="103" t="s">
        <v>418</v>
      </c>
      <c r="C11" s="104"/>
      <c r="D11" s="105">
        <v>3</v>
      </c>
      <c r="E11" s="106"/>
      <c r="F11" s="107" t="s">
        <v>388</v>
      </c>
      <c r="G11" s="108" t="s">
        <v>389</v>
      </c>
      <c r="H11" s="108" t="s">
        <v>390</v>
      </c>
      <c r="I11" s="108" t="s">
        <v>391</v>
      </c>
      <c r="J11" s="108" t="s">
        <v>392</v>
      </c>
      <c r="K11" s="108" t="s">
        <v>393</v>
      </c>
      <c r="L11" s="109" t="s">
        <v>394</v>
      </c>
      <c r="M11" s="72">
        <v>0</v>
      </c>
      <c r="N11" s="73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1</v>
      </c>
      <c r="AB11" s="74">
        <v>0</v>
      </c>
      <c r="AC11" s="75">
        <v>0</v>
      </c>
      <c r="AD11" s="72">
        <v>0</v>
      </c>
    </row>
    <row r="12" spans="2:30" ht="14.4">
      <c r="B12" s="110" t="s">
        <v>398</v>
      </c>
      <c r="C12" s="111"/>
      <c r="D12" s="112">
        <v>4</v>
      </c>
      <c r="E12" s="304">
        <f>MIN(SUMPRODUCT($M$11:$AD$11,M12:AD12),1)</f>
        <v>1</v>
      </c>
      <c r="F12" s="301" t="s">
        <v>394</v>
      </c>
      <c r="G12" s="79" t="s">
        <v>394</v>
      </c>
      <c r="H12" s="79" t="s">
        <v>394</v>
      </c>
      <c r="I12" s="79" t="s">
        <v>394</v>
      </c>
      <c r="J12" s="79" t="s">
        <v>394</v>
      </c>
      <c r="K12" s="79" t="s">
        <v>394</v>
      </c>
      <c r="L12" s="80" t="s">
        <v>394</v>
      </c>
      <c r="M12" s="341">
        <v>1</v>
      </c>
      <c r="N12" s="113">
        <v>1</v>
      </c>
      <c r="O12" s="114">
        <v>1</v>
      </c>
      <c r="P12" s="114">
        <v>1</v>
      </c>
      <c r="Q12" s="114">
        <v>1</v>
      </c>
      <c r="R12" s="114">
        <v>1</v>
      </c>
      <c r="S12" s="114">
        <v>1</v>
      </c>
      <c r="T12" s="114">
        <v>1</v>
      </c>
      <c r="U12" s="114">
        <v>1</v>
      </c>
      <c r="V12" s="114">
        <v>1</v>
      </c>
      <c r="W12" s="114">
        <v>1</v>
      </c>
      <c r="X12" s="114">
        <v>1</v>
      </c>
      <c r="Y12" s="114">
        <v>1</v>
      </c>
      <c r="Z12" s="114">
        <v>1</v>
      </c>
      <c r="AA12" s="114">
        <v>1</v>
      </c>
      <c r="AB12" s="114">
        <v>1</v>
      </c>
      <c r="AC12" s="115">
        <v>1</v>
      </c>
      <c r="AD12" s="69">
        <v>1</v>
      </c>
    </row>
    <row r="13" spans="2:30" ht="14.4">
      <c r="B13" s="116" t="s">
        <v>399</v>
      </c>
      <c r="C13" s="117"/>
      <c r="D13" s="112">
        <v>5</v>
      </c>
      <c r="E13" s="305">
        <f t="shared" ref="E13:E33" si="0">MIN(SUMPRODUCT($M$11:$AD$11,M13:AD13),1)</f>
        <v>0</v>
      </c>
      <c r="F13" s="302" t="s">
        <v>394</v>
      </c>
      <c r="G13" s="81" t="s">
        <v>394</v>
      </c>
      <c r="H13" s="81" t="s">
        <v>394</v>
      </c>
      <c r="I13" s="81" t="s">
        <v>394</v>
      </c>
      <c r="J13" s="81" t="s">
        <v>394</v>
      </c>
      <c r="K13" s="81" t="s">
        <v>394</v>
      </c>
      <c r="L13" s="82" t="s">
        <v>394</v>
      </c>
      <c r="M13" s="341"/>
      <c r="N13" s="118"/>
      <c r="O13" s="119"/>
      <c r="P13" s="119"/>
      <c r="Q13" s="119"/>
      <c r="R13" s="119"/>
      <c r="S13" s="119"/>
      <c r="T13" s="119"/>
      <c r="U13" s="119">
        <v>1</v>
      </c>
      <c r="V13" s="119"/>
      <c r="W13" s="119"/>
      <c r="X13" s="119"/>
      <c r="Y13" s="119"/>
      <c r="Z13" s="119">
        <v>1</v>
      </c>
      <c r="AA13" s="119"/>
      <c r="AB13" s="119">
        <v>1</v>
      </c>
      <c r="AC13" s="120"/>
      <c r="AD13" s="70"/>
    </row>
    <row r="14" spans="2:30" ht="14.4">
      <c r="B14" s="116" t="s">
        <v>400</v>
      </c>
      <c r="C14" s="117"/>
      <c r="D14" s="112">
        <v>6</v>
      </c>
      <c r="E14" s="305">
        <f t="shared" si="0"/>
        <v>0</v>
      </c>
      <c r="F14" s="302" t="s">
        <v>394</v>
      </c>
      <c r="G14" s="81" t="s">
        <v>401</v>
      </c>
      <c r="H14" s="81" t="s">
        <v>401</v>
      </c>
      <c r="I14" s="81" t="s">
        <v>401</v>
      </c>
      <c r="J14" s="81" t="s">
        <v>401</v>
      </c>
      <c r="K14" s="81" t="s">
        <v>401</v>
      </c>
      <c r="L14" s="82" t="s">
        <v>401</v>
      </c>
      <c r="M14" s="341"/>
      <c r="N14" s="118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20"/>
      <c r="AD14" s="70"/>
    </row>
    <row r="15" spans="2:30" ht="14.4">
      <c r="B15" s="116" t="s">
        <v>648</v>
      </c>
      <c r="C15" s="117"/>
      <c r="D15" s="112">
        <v>7</v>
      </c>
      <c r="E15" s="305">
        <f t="shared" si="0"/>
        <v>0</v>
      </c>
      <c r="F15" s="302" t="s">
        <v>401</v>
      </c>
      <c r="G15" s="81" t="s">
        <v>393</v>
      </c>
      <c r="H15" s="81" t="s">
        <v>401</v>
      </c>
      <c r="I15" s="81" t="s">
        <v>401</v>
      </c>
      <c r="J15" s="81" t="s">
        <v>401</v>
      </c>
      <c r="K15" s="81" t="s">
        <v>401</v>
      </c>
      <c r="L15" s="82" t="s">
        <v>401</v>
      </c>
      <c r="M15" s="341"/>
      <c r="N15" s="118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20"/>
      <c r="AD15" s="70"/>
    </row>
    <row r="16" spans="2:30" ht="14.4">
      <c r="B16" s="121" t="s">
        <v>413</v>
      </c>
      <c r="C16" s="117"/>
      <c r="D16" s="112">
        <v>8</v>
      </c>
      <c r="E16" s="305">
        <f t="shared" si="0"/>
        <v>1</v>
      </c>
      <c r="F16" s="302" t="s">
        <v>401</v>
      </c>
      <c r="G16" s="81" t="s">
        <v>401</v>
      </c>
      <c r="H16" s="81" t="s">
        <v>401</v>
      </c>
      <c r="I16" s="81" t="s">
        <v>401</v>
      </c>
      <c r="J16" s="81" t="s">
        <v>394</v>
      </c>
      <c r="K16" s="81" t="s">
        <v>401</v>
      </c>
      <c r="L16" s="82" t="s">
        <v>401</v>
      </c>
      <c r="M16" s="341">
        <v>1</v>
      </c>
      <c r="N16" s="118">
        <v>1</v>
      </c>
      <c r="O16" s="119">
        <v>1</v>
      </c>
      <c r="P16" s="119">
        <v>1</v>
      </c>
      <c r="Q16" s="119">
        <v>1</v>
      </c>
      <c r="R16" s="119">
        <v>1</v>
      </c>
      <c r="S16" s="119">
        <v>1</v>
      </c>
      <c r="T16" s="119">
        <v>1</v>
      </c>
      <c r="U16" s="119">
        <v>1</v>
      </c>
      <c r="V16" s="119">
        <v>1</v>
      </c>
      <c r="W16" s="119">
        <v>1</v>
      </c>
      <c r="X16" s="119">
        <v>1</v>
      </c>
      <c r="Y16" s="119">
        <v>1</v>
      </c>
      <c r="Z16" s="119">
        <v>1</v>
      </c>
      <c r="AA16" s="119">
        <v>1</v>
      </c>
      <c r="AB16" s="119">
        <v>1</v>
      </c>
      <c r="AC16" s="120">
        <v>1</v>
      </c>
      <c r="AD16" s="70">
        <v>1</v>
      </c>
    </row>
    <row r="17" spans="2:30" ht="14.4">
      <c r="B17" s="121" t="s">
        <v>414</v>
      </c>
      <c r="C17" s="117"/>
      <c r="D17" s="112">
        <v>9</v>
      </c>
      <c r="E17" s="305">
        <f t="shared" si="0"/>
        <v>1</v>
      </c>
      <c r="F17" s="302" t="s">
        <v>401</v>
      </c>
      <c r="G17" s="81" t="s">
        <v>401</v>
      </c>
      <c r="H17" s="81" t="s">
        <v>401</v>
      </c>
      <c r="I17" s="81" t="s">
        <v>401</v>
      </c>
      <c r="J17" s="81" t="s">
        <v>401</v>
      </c>
      <c r="K17" s="81" t="s">
        <v>401</v>
      </c>
      <c r="L17" s="82" t="s">
        <v>394</v>
      </c>
      <c r="M17" s="341">
        <v>1</v>
      </c>
      <c r="N17" s="118">
        <v>1</v>
      </c>
      <c r="O17" s="119">
        <v>1</v>
      </c>
      <c r="P17" s="119">
        <v>1</v>
      </c>
      <c r="Q17" s="119">
        <v>1</v>
      </c>
      <c r="R17" s="119">
        <v>1</v>
      </c>
      <c r="S17" s="119">
        <v>1</v>
      </c>
      <c r="T17" s="119">
        <v>1</v>
      </c>
      <c r="U17" s="119">
        <v>1</v>
      </c>
      <c r="V17" s="119">
        <v>1</v>
      </c>
      <c r="W17" s="119">
        <v>1</v>
      </c>
      <c r="X17" s="119">
        <v>1</v>
      </c>
      <c r="Y17" s="119">
        <v>1</v>
      </c>
      <c r="Z17" s="119">
        <v>1</v>
      </c>
      <c r="AA17" s="119">
        <v>1</v>
      </c>
      <c r="AB17" s="119">
        <v>1</v>
      </c>
      <c r="AC17" s="120">
        <v>1</v>
      </c>
      <c r="AD17" s="70">
        <v>1</v>
      </c>
    </row>
    <row r="18" spans="2:30" ht="14.4">
      <c r="B18" s="121" t="s">
        <v>415</v>
      </c>
      <c r="C18" s="117"/>
      <c r="D18" s="112">
        <v>10</v>
      </c>
      <c r="E18" s="305">
        <f t="shared" si="0"/>
        <v>1</v>
      </c>
      <c r="F18" s="302" t="s">
        <v>394</v>
      </c>
      <c r="G18" s="81" t="s">
        <v>401</v>
      </c>
      <c r="H18" s="81" t="s">
        <v>401</v>
      </c>
      <c r="I18" s="81" t="s">
        <v>401</v>
      </c>
      <c r="J18" s="81" t="s">
        <v>401</v>
      </c>
      <c r="K18" s="81" t="s">
        <v>401</v>
      </c>
      <c r="L18" s="82" t="s">
        <v>401</v>
      </c>
      <c r="M18" s="341">
        <v>1</v>
      </c>
      <c r="N18" s="118">
        <v>1</v>
      </c>
      <c r="O18" s="119">
        <v>1</v>
      </c>
      <c r="P18" s="119">
        <v>1</v>
      </c>
      <c r="Q18" s="119">
        <v>1</v>
      </c>
      <c r="R18" s="119">
        <v>1</v>
      </c>
      <c r="S18" s="119">
        <v>1</v>
      </c>
      <c r="T18" s="119">
        <v>1</v>
      </c>
      <c r="U18" s="119">
        <v>1</v>
      </c>
      <c r="V18" s="119">
        <v>1</v>
      </c>
      <c r="W18" s="119">
        <v>1</v>
      </c>
      <c r="X18" s="119">
        <v>1</v>
      </c>
      <c r="Y18" s="119">
        <v>1</v>
      </c>
      <c r="Z18" s="119">
        <v>1</v>
      </c>
      <c r="AA18" s="119">
        <v>1</v>
      </c>
      <c r="AB18" s="119">
        <v>1</v>
      </c>
      <c r="AC18" s="120">
        <v>1</v>
      </c>
      <c r="AD18" s="70">
        <v>1</v>
      </c>
    </row>
    <row r="19" spans="2:30" ht="14.4">
      <c r="B19" s="121" t="s">
        <v>402</v>
      </c>
      <c r="C19" s="117"/>
      <c r="D19" s="112">
        <v>11</v>
      </c>
      <c r="E19" s="305">
        <f t="shared" si="0"/>
        <v>1</v>
      </c>
      <c r="F19" s="302" t="s">
        <v>394</v>
      </c>
      <c r="G19" s="81" t="s">
        <v>394</v>
      </c>
      <c r="H19" s="81" t="s">
        <v>394</v>
      </c>
      <c r="I19" s="81" t="s">
        <v>394</v>
      </c>
      <c r="J19" s="81" t="s">
        <v>394</v>
      </c>
      <c r="K19" s="81" t="s">
        <v>394</v>
      </c>
      <c r="L19" s="82" t="s">
        <v>394</v>
      </c>
      <c r="M19" s="341">
        <v>1</v>
      </c>
      <c r="N19" s="118">
        <v>1</v>
      </c>
      <c r="O19" s="119">
        <v>1</v>
      </c>
      <c r="P19" s="119">
        <v>1</v>
      </c>
      <c r="Q19" s="119">
        <v>1</v>
      </c>
      <c r="R19" s="119">
        <v>1</v>
      </c>
      <c r="S19" s="119">
        <v>1</v>
      </c>
      <c r="T19" s="119">
        <v>1</v>
      </c>
      <c r="U19" s="119">
        <v>1</v>
      </c>
      <c r="V19" s="119">
        <v>1</v>
      </c>
      <c r="W19" s="119">
        <v>1</v>
      </c>
      <c r="X19" s="119">
        <v>1</v>
      </c>
      <c r="Y19" s="119">
        <v>1</v>
      </c>
      <c r="Z19" s="119">
        <v>1</v>
      </c>
      <c r="AA19" s="119">
        <v>1</v>
      </c>
      <c r="AB19" s="119">
        <v>1</v>
      </c>
      <c r="AC19" s="120">
        <v>1</v>
      </c>
      <c r="AD19" s="70">
        <v>1</v>
      </c>
    </row>
    <row r="20" spans="2:30" ht="14.4">
      <c r="B20" s="121" t="s">
        <v>641</v>
      </c>
      <c r="C20" s="117"/>
      <c r="D20" s="112">
        <v>12</v>
      </c>
      <c r="E20" s="305">
        <f t="shared" si="0"/>
        <v>1</v>
      </c>
      <c r="F20" s="302" t="s">
        <v>401</v>
      </c>
      <c r="G20" s="81" t="s">
        <v>401</v>
      </c>
      <c r="H20" s="81" t="s">
        <v>401</v>
      </c>
      <c r="I20" s="81" t="s">
        <v>394</v>
      </c>
      <c r="J20" s="81" t="s">
        <v>401</v>
      </c>
      <c r="K20" s="81" t="s">
        <v>401</v>
      </c>
      <c r="L20" s="82" t="s">
        <v>401</v>
      </c>
      <c r="M20" s="341">
        <v>1</v>
      </c>
      <c r="N20" s="118">
        <v>1</v>
      </c>
      <c r="O20" s="119">
        <v>1</v>
      </c>
      <c r="P20" s="119">
        <v>1</v>
      </c>
      <c r="Q20" s="119">
        <v>1</v>
      </c>
      <c r="R20" s="119">
        <v>1</v>
      </c>
      <c r="S20" s="119">
        <v>1</v>
      </c>
      <c r="T20" s="119">
        <v>1</v>
      </c>
      <c r="U20" s="119">
        <v>1</v>
      </c>
      <c r="V20" s="119">
        <v>1</v>
      </c>
      <c r="W20" s="119">
        <v>1</v>
      </c>
      <c r="X20" s="119">
        <v>1</v>
      </c>
      <c r="Y20" s="119">
        <v>1</v>
      </c>
      <c r="Z20" s="119">
        <v>1</v>
      </c>
      <c r="AA20" s="119">
        <v>1</v>
      </c>
      <c r="AB20" s="119">
        <v>1</v>
      </c>
      <c r="AC20" s="120">
        <v>1</v>
      </c>
      <c r="AD20" s="70">
        <v>1</v>
      </c>
    </row>
    <row r="21" spans="2:30" ht="14.4">
      <c r="B21" s="121" t="s">
        <v>416</v>
      </c>
      <c r="C21" s="117"/>
      <c r="D21" s="112">
        <v>13</v>
      </c>
      <c r="E21" s="305">
        <f t="shared" si="0"/>
        <v>1</v>
      </c>
      <c r="F21" s="302" t="s">
        <v>401</v>
      </c>
      <c r="G21" s="81" t="s">
        <v>401</v>
      </c>
      <c r="H21" s="81" t="s">
        <v>401</v>
      </c>
      <c r="I21" s="81" t="s">
        <v>401</v>
      </c>
      <c r="J21" s="81" t="s">
        <v>401</v>
      </c>
      <c r="K21" s="81" t="s">
        <v>401</v>
      </c>
      <c r="L21" s="82" t="s">
        <v>394</v>
      </c>
      <c r="M21" s="341">
        <v>1</v>
      </c>
      <c r="N21" s="118">
        <v>1</v>
      </c>
      <c r="O21" s="119">
        <v>1</v>
      </c>
      <c r="P21" s="119">
        <v>1</v>
      </c>
      <c r="Q21" s="119">
        <v>1</v>
      </c>
      <c r="R21" s="119">
        <v>1</v>
      </c>
      <c r="S21" s="119">
        <v>1</v>
      </c>
      <c r="T21" s="119">
        <v>1</v>
      </c>
      <c r="U21" s="119">
        <v>1</v>
      </c>
      <c r="V21" s="119">
        <v>1</v>
      </c>
      <c r="W21" s="119">
        <v>1</v>
      </c>
      <c r="X21" s="119">
        <v>1</v>
      </c>
      <c r="Y21" s="119">
        <v>1</v>
      </c>
      <c r="Z21" s="119">
        <v>1</v>
      </c>
      <c r="AA21" s="119">
        <v>1</v>
      </c>
      <c r="AB21" s="119">
        <v>1</v>
      </c>
      <c r="AC21" s="120">
        <v>1</v>
      </c>
      <c r="AD21" s="70">
        <v>1</v>
      </c>
    </row>
    <row r="22" spans="2:30" ht="14.4">
      <c r="B22" s="121" t="s">
        <v>417</v>
      </c>
      <c r="C22" s="117"/>
      <c r="D22" s="112">
        <v>14</v>
      </c>
      <c r="E22" s="305">
        <f t="shared" si="0"/>
        <v>1</v>
      </c>
      <c r="F22" s="302" t="s">
        <v>394</v>
      </c>
      <c r="G22" s="81" t="s">
        <v>401</v>
      </c>
      <c r="H22" s="81" t="s">
        <v>401</v>
      </c>
      <c r="I22" s="81" t="s">
        <v>401</v>
      </c>
      <c r="J22" s="81" t="s">
        <v>401</v>
      </c>
      <c r="K22" s="81" t="s">
        <v>401</v>
      </c>
      <c r="L22" s="82" t="s">
        <v>401</v>
      </c>
      <c r="M22" s="341">
        <v>1</v>
      </c>
      <c r="N22" s="118">
        <v>1</v>
      </c>
      <c r="O22" s="119">
        <v>1</v>
      </c>
      <c r="P22" s="119">
        <v>1</v>
      </c>
      <c r="Q22" s="119">
        <v>1</v>
      </c>
      <c r="R22" s="119">
        <v>1</v>
      </c>
      <c r="S22" s="119">
        <v>1</v>
      </c>
      <c r="T22" s="119">
        <v>1</v>
      </c>
      <c r="U22" s="119">
        <v>1</v>
      </c>
      <c r="V22" s="119">
        <v>1</v>
      </c>
      <c r="W22" s="119">
        <v>1</v>
      </c>
      <c r="X22" s="119">
        <v>1</v>
      </c>
      <c r="Y22" s="119">
        <v>1</v>
      </c>
      <c r="Z22" s="119">
        <v>1</v>
      </c>
      <c r="AA22" s="119">
        <v>1</v>
      </c>
      <c r="AB22" s="119">
        <v>1</v>
      </c>
      <c r="AC22" s="120">
        <v>1</v>
      </c>
      <c r="AD22" s="70">
        <v>1</v>
      </c>
    </row>
    <row r="23" spans="2:30" ht="14.4">
      <c r="B23" s="116" t="s">
        <v>647</v>
      </c>
      <c r="C23" s="117"/>
      <c r="D23" s="112">
        <v>15</v>
      </c>
      <c r="E23" s="305">
        <f t="shared" si="0"/>
        <v>0</v>
      </c>
      <c r="F23" s="302" t="s">
        <v>401</v>
      </c>
      <c r="G23" s="81" t="s">
        <v>401</v>
      </c>
      <c r="H23" s="81" t="s">
        <v>401</v>
      </c>
      <c r="I23" s="81" t="s">
        <v>394</v>
      </c>
      <c r="J23" s="81" t="s">
        <v>401</v>
      </c>
      <c r="K23" s="81" t="s">
        <v>401</v>
      </c>
      <c r="L23" s="82" t="s">
        <v>401</v>
      </c>
      <c r="M23" s="341"/>
      <c r="N23" s="118"/>
      <c r="O23" s="119"/>
      <c r="P23" s="119">
        <v>1</v>
      </c>
      <c r="Q23" s="119"/>
      <c r="R23" s="119">
        <v>1</v>
      </c>
      <c r="S23" s="119"/>
      <c r="T23" s="119">
        <v>1</v>
      </c>
      <c r="U23" s="119">
        <v>1</v>
      </c>
      <c r="V23" s="119">
        <v>1</v>
      </c>
      <c r="W23" s="119"/>
      <c r="X23" s="119"/>
      <c r="Y23" s="119"/>
      <c r="Z23" s="119">
        <v>1</v>
      </c>
      <c r="AA23" s="119"/>
      <c r="AB23" s="119"/>
      <c r="AC23" s="120"/>
      <c r="AD23" s="70"/>
    </row>
    <row r="24" spans="2:30" ht="14.4">
      <c r="B24" s="116" t="s">
        <v>403</v>
      </c>
      <c r="C24" s="117"/>
      <c r="D24" s="112">
        <v>16</v>
      </c>
      <c r="E24" s="305">
        <f t="shared" si="0"/>
        <v>0</v>
      </c>
      <c r="F24" s="302" t="s">
        <v>394</v>
      </c>
      <c r="G24" s="81" t="s">
        <v>394</v>
      </c>
      <c r="H24" s="81" t="s">
        <v>394</v>
      </c>
      <c r="I24" s="81" t="s">
        <v>394</v>
      </c>
      <c r="J24" s="81" t="s">
        <v>394</v>
      </c>
      <c r="K24" s="81" t="s">
        <v>394</v>
      </c>
      <c r="L24" s="82" t="s">
        <v>394</v>
      </c>
      <c r="M24" s="341"/>
      <c r="N24" s="118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20"/>
      <c r="AD24" s="70"/>
    </row>
    <row r="25" spans="2:30" ht="14.4">
      <c r="B25" s="116" t="s">
        <v>404</v>
      </c>
      <c r="C25" s="117"/>
      <c r="D25" s="112">
        <v>17</v>
      </c>
      <c r="E25" s="305">
        <f t="shared" si="0"/>
        <v>0</v>
      </c>
      <c r="F25" s="302" t="s">
        <v>394</v>
      </c>
      <c r="G25" s="81" t="s">
        <v>394</v>
      </c>
      <c r="H25" s="81" t="s">
        <v>394</v>
      </c>
      <c r="I25" s="81" t="s">
        <v>394</v>
      </c>
      <c r="J25" s="81" t="s">
        <v>394</v>
      </c>
      <c r="K25" s="81" t="s">
        <v>394</v>
      </c>
      <c r="L25" s="82" t="s">
        <v>394</v>
      </c>
      <c r="M25" s="341"/>
      <c r="N25" s="118"/>
      <c r="O25" s="119"/>
      <c r="P25" s="119">
        <v>1</v>
      </c>
      <c r="Q25" s="119"/>
      <c r="R25" s="119"/>
      <c r="S25" s="119"/>
      <c r="T25" s="119"/>
      <c r="U25" s="119"/>
      <c r="V25" s="119"/>
      <c r="W25" s="119"/>
      <c r="X25" s="119"/>
      <c r="Y25" s="119"/>
      <c r="Z25" s="119">
        <v>1</v>
      </c>
      <c r="AA25" s="119"/>
      <c r="AB25" s="119"/>
      <c r="AC25" s="120"/>
      <c r="AD25" s="70"/>
    </row>
    <row r="26" spans="2:30" ht="14.4">
      <c r="B26" s="121" t="s">
        <v>405</v>
      </c>
      <c r="C26" s="117"/>
      <c r="D26" s="112">
        <v>18</v>
      </c>
      <c r="E26" s="305">
        <f t="shared" si="0"/>
        <v>1</v>
      </c>
      <c r="F26" s="302" t="s">
        <v>394</v>
      </c>
      <c r="G26" s="81" t="s">
        <v>394</v>
      </c>
      <c r="H26" s="81" t="s">
        <v>394</v>
      </c>
      <c r="I26" s="81" t="s">
        <v>394</v>
      </c>
      <c r="J26" s="81" t="s">
        <v>394</v>
      </c>
      <c r="K26" s="81" t="s">
        <v>394</v>
      </c>
      <c r="L26" s="82" t="s">
        <v>394</v>
      </c>
      <c r="M26" s="341">
        <v>1</v>
      </c>
      <c r="N26" s="118">
        <v>1</v>
      </c>
      <c r="O26" s="119">
        <v>1</v>
      </c>
      <c r="P26" s="119">
        <v>1</v>
      </c>
      <c r="Q26" s="119">
        <v>1</v>
      </c>
      <c r="R26" s="119">
        <v>1</v>
      </c>
      <c r="S26" s="119">
        <v>1</v>
      </c>
      <c r="T26" s="119">
        <v>1</v>
      </c>
      <c r="U26" s="119">
        <v>1</v>
      </c>
      <c r="V26" s="119">
        <v>1</v>
      </c>
      <c r="W26" s="119">
        <v>1</v>
      </c>
      <c r="X26" s="119">
        <v>1</v>
      </c>
      <c r="Y26" s="119">
        <v>1</v>
      </c>
      <c r="Z26" s="119">
        <v>1</v>
      </c>
      <c r="AA26" s="119">
        <v>1</v>
      </c>
      <c r="AB26" s="119">
        <v>1</v>
      </c>
      <c r="AC26" s="120">
        <v>1</v>
      </c>
      <c r="AD26" s="70">
        <v>1</v>
      </c>
    </row>
    <row r="27" spans="2:30" ht="14.4">
      <c r="B27" s="116" t="s">
        <v>406</v>
      </c>
      <c r="C27" s="117"/>
      <c r="D27" s="112">
        <v>19</v>
      </c>
      <c r="E27" s="305">
        <f t="shared" si="0"/>
        <v>1</v>
      </c>
      <c r="F27" s="302" t="s">
        <v>394</v>
      </c>
      <c r="G27" s="81" t="s">
        <v>394</v>
      </c>
      <c r="H27" s="81" t="s">
        <v>394</v>
      </c>
      <c r="I27" s="81" t="s">
        <v>394</v>
      </c>
      <c r="J27" s="81" t="s">
        <v>394</v>
      </c>
      <c r="K27" s="81" t="s">
        <v>394</v>
      </c>
      <c r="L27" s="82" t="s">
        <v>394</v>
      </c>
      <c r="M27" s="341"/>
      <c r="N27" s="118"/>
      <c r="O27" s="119"/>
      <c r="P27" s="119"/>
      <c r="Q27" s="119"/>
      <c r="R27" s="119"/>
      <c r="S27" s="119"/>
      <c r="T27" s="119"/>
      <c r="U27" s="119"/>
      <c r="V27" s="119"/>
      <c r="W27" s="119"/>
      <c r="X27" s="119">
        <v>1</v>
      </c>
      <c r="Y27" s="119">
        <v>1</v>
      </c>
      <c r="Z27" s="119"/>
      <c r="AA27" s="119">
        <v>1</v>
      </c>
      <c r="AB27" s="119">
        <v>1</v>
      </c>
      <c r="AC27" s="120">
        <v>1</v>
      </c>
      <c r="AD27" s="70"/>
    </row>
    <row r="28" spans="2:30" ht="14.4">
      <c r="B28" s="116" t="s">
        <v>407</v>
      </c>
      <c r="C28" s="117"/>
      <c r="D28" s="112">
        <v>20</v>
      </c>
      <c r="E28" s="305">
        <f t="shared" si="0"/>
        <v>0</v>
      </c>
      <c r="F28" s="302" t="s">
        <v>394</v>
      </c>
      <c r="G28" s="81" t="s">
        <v>394</v>
      </c>
      <c r="H28" s="81" t="s">
        <v>394</v>
      </c>
      <c r="I28" s="81" t="s">
        <v>394</v>
      </c>
      <c r="J28" s="81" t="s">
        <v>394</v>
      </c>
      <c r="K28" s="81" t="s">
        <v>394</v>
      </c>
      <c r="L28" s="82" t="s">
        <v>394</v>
      </c>
      <c r="M28" s="341"/>
      <c r="N28" s="118"/>
      <c r="O28" s="119"/>
      <c r="P28" s="119">
        <v>1</v>
      </c>
      <c r="Q28" s="119"/>
      <c r="R28" s="119"/>
      <c r="S28" s="119"/>
      <c r="T28" s="119">
        <v>1</v>
      </c>
      <c r="U28" s="119">
        <v>1</v>
      </c>
      <c r="V28" s="119">
        <v>1</v>
      </c>
      <c r="W28" s="119"/>
      <c r="X28" s="119"/>
      <c r="Y28" s="119"/>
      <c r="Z28" s="119">
        <v>1</v>
      </c>
      <c r="AA28" s="119"/>
      <c r="AB28" s="119"/>
      <c r="AC28" s="120"/>
      <c r="AD28" s="70"/>
    </row>
    <row r="29" spans="2:30" ht="14.4">
      <c r="B29" s="116" t="s">
        <v>408</v>
      </c>
      <c r="C29" s="117"/>
      <c r="D29" s="112">
        <v>21</v>
      </c>
      <c r="E29" s="305">
        <f t="shared" si="0"/>
        <v>0</v>
      </c>
      <c r="F29" s="302" t="s">
        <v>401</v>
      </c>
      <c r="G29" s="81" t="s">
        <v>401</v>
      </c>
      <c r="H29" s="81" t="s">
        <v>394</v>
      </c>
      <c r="I29" s="81" t="s">
        <v>401</v>
      </c>
      <c r="J29" s="81" t="s">
        <v>401</v>
      </c>
      <c r="K29" s="81" t="s">
        <v>401</v>
      </c>
      <c r="L29" s="82" t="s">
        <v>401</v>
      </c>
      <c r="M29" s="341"/>
      <c r="N29" s="118"/>
      <c r="O29" s="119"/>
      <c r="P29" s="119"/>
      <c r="Q29" s="119"/>
      <c r="R29" s="119"/>
      <c r="S29" s="119"/>
      <c r="T29" s="119"/>
      <c r="U29" s="119"/>
      <c r="V29" s="119"/>
      <c r="W29" s="119"/>
      <c r="X29" s="119">
        <v>1</v>
      </c>
      <c r="Y29" s="119"/>
      <c r="Z29" s="119"/>
      <c r="AA29" s="119"/>
      <c r="AB29" s="119"/>
      <c r="AC29" s="120"/>
      <c r="AD29" s="70"/>
    </row>
    <row r="30" spans="2:30" ht="14.4">
      <c r="B30" s="116" t="s">
        <v>409</v>
      </c>
      <c r="C30" s="117"/>
      <c r="D30" s="112">
        <v>22</v>
      </c>
      <c r="E30" s="305">
        <f t="shared" si="0"/>
        <v>0</v>
      </c>
      <c r="F30" s="302" t="s">
        <v>393</v>
      </c>
      <c r="G30" s="81" t="s">
        <v>393</v>
      </c>
      <c r="H30" s="81" t="s">
        <v>393</v>
      </c>
      <c r="I30" s="81" t="s">
        <v>393</v>
      </c>
      <c r="J30" s="81" t="s">
        <v>393</v>
      </c>
      <c r="K30" s="81" t="s">
        <v>393</v>
      </c>
      <c r="L30" s="82" t="s">
        <v>394</v>
      </c>
      <c r="M30" s="341"/>
      <c r="N30" s="118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20"/>
      <c r="AD30" s="70"/>
    </row>
    <row r="31" spans="2:30" ht="14.4">
      <c r="B31" s="121" t="s">
        <v>410</v>
      </c>
      <c r="C31" s="117"/>
      <c r="D31" s="112">
        <v>23</v>
      </c>
      <c r="E31" s="305">
        <f t="shared" si="0"/>
        <v>1</v>
      </c>
      <c r="F31" s="302" t="s">
        <v>394</v>
      </c>
      <c r="G31" s="81" t="s">
        <v>394</v>
      </c>
      <c r="H31" s="81" t="s">
        <v>394</v>
      </c>
      <c r="I31" s="81" t="s">
        <v>394</v>
      </c>
      <c r="J31" s="81" t="s">
        <v>394</v>
      </c>
      <c r="K31" s="81" t="s">
        <v>394</v>
      </c>
      <c r="L31" s="82" t="s">
        <v>394</v>
      </c>
      <c r="M31" s="341">
        <v>1</v>
      </c>
      <c r="N31" s="118">
        <v>1</v>
      </c>
      <c r="O31" s="119">
        <v>1</v>
      </c>
      <c r="P31" s="119">
        <v>1</v>
      </c>
      <c r="Q31" s="119">
        <v>1</v>
      </c>
      <c r="R31" s="119">
        <v>1</v>
      </c>
      <c r="S31" s="119">
        <v>1</v>
      </c>
      <c r="T31" s="119">
        <v>1</v>
      </c>
      <c r="U31" s="119">
        <v>1</v>
      </c>
      <c r="V31" s="119">
        <v>1</v>
      </c>
      <c r="W31" s="119">
        <v>1</v>
      </c>
      <c r="X31" s="119">
        <v>1</v>
      </c>
      <c r="Y31" s="119">
        <v>1</v>
      </c>
      <c r="Z31" s="119">
        <v>1</v>
      </c>
      <c r="AA31" s="119">
        <v>1</v>
      </c>
      <c r="AB31" s="119">
        <v>1</v>
      </c>
      <c r="AC31" s="120">
        <v>1</v>
      </c>
      <c r="AD31" s="70">
        <v>1</v>
      </c>
    </row>
    <row r="32" spans="2:30" ht="14.4">
      <c r="B32" s="121" t="s">
        <v>411</v>
      </c>
      <c r="C32" s="117"/>
      <c r="D32" s="112">
        <v>24</v>
      </c>
      <c r="E32" s="305">
        <f t="shared" si="0"/>
        <v>1</v>
      </c>
      <c r="F32" s="302" t="s">
        <v>394</v>
      </c>
      <c r="G32" s="81" t="s">
        <v>394</v>
      </c>
      <c r="H32" s="81" t="s">
        <v>394</v>
      </c>
      <c r="I32" s="81" t="s">
        <v>394</v>
      </c>
      <c r="J32" s="81" t="s">
        <v>394</v>
      </c>
      <c r="K32" s="81" t="s">
        <v>394</v>
      </c>
      <c r="L32" s="82" t="s">
        <v>394</v>
      </c>
      <c r="M32" s="341">
        <v>1</v>
      </c>
      <c r="N32" s="118">
        <v>1</v>
      </c>
      <c r="O32" s="119">
        <v>1</v>
      </c>
      <c r="P32" s="119">
        <v>1</v>
      </c>
      <c r="Q32" s="119">
        <v>1</v>
      </c>
      <c r="R32" s="119">
        <v>1</v>
      </c>
      <c r="S32" s="119">
        <v>1</v>
      </c>
      <c r="T32" s="119">
        <v>1</v>
      </c>
      <c r="U32" s="119">
        <v>1</v>
      </c>
      <c r="V32" s="119">
        <v>1</v>
      </c>
      <c r="W32" s="119">
        <v>1</v>
      </c>
      <c r="X32" s="119">
        <v>1</v>
      </c>
      <c r="Y32" s="119">
        <v>1</v>
      </c>
      <c r="Z32" s="119">
        <v>1</v>
      </c>
      <c r="AA32" s="119">
        <v>1</v>
      </c>
      <c r="AB32" s="119">
        <v>1</v>
      </c>
      <c r="AC32" s="120">
        <v>1</v>
      </c>
      <c r="AD32" s="70">
        <v>1</v>
      </c>
    </row>
    <row r="33" spans="2:30" ht="15" thickBot="1">
      <c r="B33" s="122" t="s">
        <v>412</v>
      </c>
      <c r="C33" s="123"/>
      <c r="D33" s="124">
        <v>25</v>
      </c>
      <c r="E33" s="306">
        <f t="shared" si="0"/>
        <v>0</v>
      </c>
      <c r="F33" s="303" t="s">
        <v>393</v>
      </c>
      <c r="G33" s="83" t="s">
        <v>393</v>
      </c>
      <c r="H33" s="83" t="s">
        <v>393</v>
      </c>
      <c r="I33" s="83" t="s">
        <v>393</v>
      </c>
      <c r="J33" s="83" t="s">
        <v>393</v>
      </c>
      <c r="K33" s="83" t="s">
        <v>393</v>
      </c>
      <c r="L33" s="84" t="s">
        <v>394</v>
      </c>
      <c r="M33" s="342"/>
      <c r="N33" s="125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7"/>
      <c r="AD33" s="71"/>
    </row>
    <row r="34" spans="2:30"/>
    <row r="35" spans="2:30"/>
  </sheetData>
  <sheetProtection password="C883"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 xr:uid="{085C0432-79BD-493A-BEB6-6D3673567960}">
      <formula1>$M$9:$AD$9</formula1>
    </dataValidation>
    <dataValidation type="list" allowBlank="1" showInputMessage="1" showErrorMessage="1" sqref="M11:AD11" xr:uid="{A3189423-AF14-4007-81F4-ADEA573FF2F0}">
      <mc:AlternateContent xmlns:x12ac="http://schemas.microsoft.com/office/spreadsheetml/2011/1/ac" xmlns:mc="http://schemas.openxmlformats.org/markup-compatibility/2006">
        <mc:Choice Requires="x12ac">
          <x12ac:list>"1,0"</x12ac:list>
        </mc:Choice>
        <mc:Fallback>
          <formula1>"1,0"</formula1>
        </mc:Fallback>
      </mc:AlternateContent>
    </dataValidation>
    <dataValidation type="list" allowBlank="1" showInputMessage="1" showErrorMessage="1" sqref="AD12:AD33" xr:uid="{C1FE951F-7254-440C-9592-4FFACA2CA4C8}">
      <mc:AlternateContent xmlns:x12ac="http://schemas.microsoft.com/office/spreadsheetml/2011/1/ac" xmlns:mc="http://schemas.openxmlformats.org/markup-compatibility/2006">
        <mc:Choice Requires="x12ac">
          <x12ac:list>"1, "</x12ac:list>
        </mc:Choice>
        <mc:Fallback>
          <formula1>"1, "</formula1>
        </mc:Fallback>
      </mc:AlternateContent>
    </dataValidation>
    <dataValidation type="list" allowBlank="1" showInputMessage="1" showErrorMessage="1" sqref="F12:L33" xr:uid="{D8AE52F8-A928-4EFD-BCF9-738266BBBE2D}">
      <mc:AlternateContent xmlns:x12ac="http://schemas.microsoft.com/office/spreadsheetml/2011/1/ac" xmlns:mc="http://schemas.openxmlformats.org/markup-compatibility/2006">
        <mc:Choice Requires="x12ac">
          <x12ac:list>"Montag,Dinstag,Mittwoch,Donnerstag,Freitag,Samstag,Sonntag,-"</x12ac:list>
        </mc:Choice>
        <mc:Fallback>
          <formula1>"Montag,Dinstag,Mittwoch,Donnerstag,Freitag,Samstag,Sonntag,-"</formula1>
        </mc:Fallback>
      </mc:AlternateContent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8FB80-DD61-4A71-8733-927370A1AB04}">
  <sheetPr codeName="Tabelle4">
    <tabColor rgb="FFC00000"/>
  </sheetPr>
  <dimension ref="A1:N158"/>
  <sheetViews>
    <sheetView showGridLines="0" topLeftCell="A143" zoomScale="80" zoomScaleNormal="80" workbookViewId="0">
      <selection activeCell="M158" sqref="A1:M158"/>
    </sheetView>
  </sheetViews>
  <sheetFormatPr baseColWidth="10" defaultColWidth="11.44140625" defaultRowHeight="14.4"/>
  <cols>
    <col min="1" max="3" width="11.44140625" style="128"/>
    <col min="4" max="4" width="19.88671875" style="128" customWidth="1"/>
    <col min="5" max="9" width="16" style="128" customWidth="1"/>
    <col min="10" max="10" width="15.109375" style="128" customWidth="1"/>
    <col min="11" max="12" width="16" style="128" customWidth="1"/>
    <col min="13" max="13" width="15.33203125" style="128" customWidth="1"/>
    <col min="14" max="16384" width="11.44140625" style="128"/>
  </cols>
  <sheetData>
    <row r="1" spans="1:14">
      <c r="A1" s="212" t="s">
        <v>346</v>
      </c>
      <c r="B1" s="213">
        <v>42173</v>
      </c>
      <c r="D1" s="131" t="s">
        <v>451</v>
      </c>
      <c r="F1" s="214" t="s">
        <v>537</v>
      </c>
      <c r="N1" s="215"/>
    </row>
    <row r="2" spans="1:14" ht="26.4">
      <c r="A2" s="216" t="s">
        <v>271</v>
      </c>
      <c r="B2" s="217" t="s">
        <v>146</v>
      </c>
      <c r="C2" s="218" t="s">
        <v>148</v>
      </c>
      <c r="D2" s="219" t="s">
        <v>149</v>
      </c>
      <c r="E2" s="220" t="s">
        <v>0</v>
      </c>
      <c r="F2" s="220" t="s">
        <v>1</v>
      </c>
      <c r="G2" s="220" t="s">
        <v>2</v>
      </c>
      <c r="H2" s="220" t="s">
        <v>3</v>
      </c>
      <c r="I2" s="221" t="s">
        <v>70</v>
      </c>
      <c r="J2" s="220" t="s">
        <v>150</v>
      </c>
      <c r="K2" s="220" t="s">
        <v>151</v>
      </c>
      <c r="L2" s="220" t="s">
        <v>152</v>
      </c>
      <c r="M2" s="222" t="s">
        <v>244</v>
      </c>
    </row>
    <row r="3" spans="1:14">
      <c r="A3" s="128" t="str">
        <f>IF(MID(D3,1,8)="SigLinDe","SLP-FfE","SLP-TUM")</f>
        <v>SLP-TUM</v>
      </c>
      <c r="B3" s="128" t="str">
        <f>"DE_"&amp;IF(A3="SLP-TUM",MID(D3,5,4)&amp;RIGHT(D3,1),"")&amp;IF(A3="SLP-FfE",MID(#REF!,5,3)&amp;"3"&amp;RIGHT(#REF!,1),"")</f>
        <v>DE_HEF03</v>
      </c>
      <c r="C3" s="223" t="str">
        <f>IF(A3="SLP-TUM",LEFT(D3,3),"")&amp;IF(A3="SLP-FfE",MID(#REF!,2,1)&amp;MID(#REF!,1,1)&amp;MID(#REF!,3,1),"")</f>
        <v>D13</v>
      </c>
      <c r="D3" s="224" t="s">
        <v>153</v>
      </c>
      <c r="E3" s="307">
        <v>3.0469694600000001</v>
      </c>
      <c r="F3" s="308">
        <v>-37.183314129999999</v>
      </c>
      <c r="G3" s="307">
        <v>5.6727846619999998</v>
      </c>
      <c r="H3" s="307">
        <v>9.6193059999999997E-2</v>
      </c>
      <c r="I3" s="309">
        <v>40</v>
      </c>
      <c r="J3" s="310">
        <v>0</v>
      </c>
      <c r="K3" s="310">
        <v>0</v>
      </c>
      <c r="L3" s="310">
        <v>0</v>
      </c>
      <c r="M3" s="311">
        <v>0</v>
      </c>
    </row>
    <row r="4" spans="1:14">
      <c r="A4" s="128" t="str">
        <f t="shared" ref="A4:A67" si="0">IF(MID(D4,1,8)="SigLinDe","SLP-FfE","SLP-TUM")</f>
        <v>SLP-TUM</v>
      </c>
      <c r="B4" s="128" t="str">
        <f t="shared" ref="B4:B67" si="1">"DE_"&amp;IF(A4="SLP-TUM",MID(D4,5,4)&amp;RIGHT(D4,1),"")&amp;IF(A4="SLP-FfE",MID(D1,5,3)&amp;"3"&amp;RIGHT(D1,1),"")</f>
        <v>DE_HEF04</v>
      </c>
      <c r="C4" s="228" t="str">
        <f t="shared" ref="C4:C67" si="2">IF(A4="SLP-TUM",LEFT(D4,3),"")&amp;IF(A4="SLP-FfE",MID(D1,2,1)&amp;MID(D1,1,1)&amp;MID(D1,3,1),"")</f>
        <v>D14</v>
      </c>
      <c r="D4" s="224" t="s">
        <v>154</v>
      </c>
      <c r="E4" s="307">
        <v>3.1850191300000001</v>
      </c>
      <c r="F4" s="307">
        <v>-37.412415490000001</v>
      </c>
      <c r="G4" s="307">
        <v>6.1723178729999999</v>
      </c>
      <c r="H4" s="307">
        <v>7.6109594000000003E-2</v>
      </c>
      <c r="I4" s="309">
        <v>40</v>
      </c>
      <c r="J4" s="310">
        <v>0</v>
      </c>
      <c r="K4" s="310">
        <v>0</v>
      </c>
      <c r="L4" s="310">
        <v>0</v>
      </c>
      <c r="M4" s="311">
        <v>0</v>
      </c>
    </row>
    <row r="5" spans="1:14">
      <c r="A5" s="128" t="str">
        <f t="shared" si="0"/>
        <v>SLP-TUM</v>
      </c>
      <c r="B5" s="128" t="str">
        <f t="shared" si="1"/>
        <v>DE_HEF05</v>
      </c>
      <c r="C5" s="228" t="str">
        <f t="shared" si="2"/>
        <v>D15</v>
      </c>
      <c r="D5" s="224" t="s">
        <v>155</v>
      </c>
      <c r="E5" s="307">
        <v>3.3456666720000001</v>
      </c>
      <c r="F5" s="307">
        <v>-37.52683159</v>
      </c>
      <c r="G5" s="307">
        <v>6.4328936829999996</v>
      </c>
      <c r="H5" s="307">
        <v>5.6256618000000001E-2</v>
      </c>
      <c r="I5" s="309">
        <v>40</v>
      </c>
      <c r="J5" s="310">
        <v>0</v>
      </c>
      <c r="K5" s="310">
        <v>0</v>
      </c>
      <c r="L5" s="310">
        <v>0</v>
      </c>
      <c r="M5" s="311">
        <v>0</v>
      </c>
    </row>
    <row r="6" spans="1:14">
      <c r="A6" s="128" t="str">
        <f t="shared" si="0"/>
        <v>SLP-FfE</v>
      </c>
      <c r="B6" s="128" t="str">
        <f>"DE_"&amp;IF(A6="SLP-TUM",MID(D6,5,4)&amp;RIGHT(D6,1),"")&amp;IF(A6="SLP-FfE",MID(D3,5,3)&amp;"3"&amp;RIGHT(D3,1),"")</f>
        <v>DE_HEF33</v>
      </c>
      <c r="C6" s="228" t="str">
        <f t="shared" si="2"/>
        <v>1D3</v>
      </c>
      <c r="D6" s="224" t="s">
        <v>156</v>
      </c>
      <c r="E6" s="312">
        <v>1.6209544222121799</v>
      </c>
      <c r="F6" s="312">
        <v>-37.183314129999999</v>
      </c>
      <c r="G6" s="312">
        <v>5.6727846619999998</v>
      </c>
      <c r="H6" s="312">
        <v>7.16431179426293E-2</v>
      </c>
      <c r="I6" s="313">
        <v>40</v>
      </c>
      <c r="J6" s="314">
        <v>-4.9570015603147999E-2</v>
      </c>
      <c r="K6" s="314">
        <v>0.84010145808052905</v>
      </c>
      <c r="L6" s="314">
        <v>-2.20902646706885E-3</v>
      </c>
      <c r="M6" s="315">
        <v>0.10744679624398799</v>
      </c>
    </row>
    <row r="7" spans="1:14">
      <c r="A7" s="128" t="str">
        <f t="shared" si="0"/>
        <v>SLP-FfE</v>
      </c>
      <c r="B7" s="128" t="str">
        <f t="shared" si="1"/>
        <v>DE_HEF34</v>
      </c>
      <c r="C7" s="228" t="str">
        <f t="shared" si="2"/>
        <v>1D4</v>
      </c>
      <c r="D7" s="224" t="s">
        <v>157</v>
      </c>
      <c r="E7" s="316">
        <v>1.3819663042902499</v>
      </c>
      <c r="F7" s="316">
        <v>-37.412415490000001</v>
      </c>
      <c r="G7" s="316">
        <v>6.1723178729999999</v>
      </c>
      <c r="H7" s="316">
        <v>3.9628356395288999E-2</v>
      </c>
      <c r="I7" s="317">
        <v>40</v>
      </c>
      <c r="J7" s="318">
        <v>-6.7215872937749402E-2</v>
      </c>
      <c r="K7" s="318">
        <v>1.1167138385159201</v>
      </c>
      <c r="L7" s="318">
        <v>-1.9981647687711602E-3</v>
      </c>
      <c r="M7" s="319">
        <v>0.135506974393588</v>
      </c>
    </row>
    <row r="8" spans="1:14">
      <c r="A8" s="128" t="str">
        <f t="shared" si="0"/>
        <v>SLP-TUM</v>
      </c>
      <c r="B8" s="128" t="str">
        <f t="shared" si="1"/>
        <v>DE_HMF03</v>
      </c>
      <c r="C8" s="228" t="str">
        <f t="shared" si="2"/>
        <v>D23</v>
      </c>
      <c r="D8" s="224" t="s">
        <v>158</v>
      </c>
      <c r="E8" s="307">
        <v>2.387761791</v>
      </c>
      <c r="F8" s="307">
        <v>-34.721360509999997</v>
      </c>
      <c r="G8" s="307">
        <v>5.8164304019999999</v>
      </c>
      <c r="H8" s="307">
        <v>0.120819368</v>
      </c>
      <c r="I8" s="309">
        <v>40</v>
      </c>
      <c r="J8" s="310">
        <v>0</v>
      </c>
      <c r="K8" s="310">
        <v>0</v>
      </c>
      <c r="L8" s="310">
        <v>0</v>
      </c>
      <c r="M8" s="311">
        <v>0</v>
      </c>
    </row>
    <row r="9" spans="1:14">
      <c r="A9" s="128" t="str">
        <f t="shared" si="0"/>
        <v>SLP-TUM</v>
      </c>
      <c r="B9" s="128" t="str">
        <f t="shared" si="1"/>
        <v>DE_HMF04</v>
      </c>
      <c r="C9" s="228" t="str">
        <f t="shared" si="2"/>
        <v>D24</v>
      </c>
      <c r="D9" s="224" t="s">
        <v>159</v>
      </c>
      <c r="E9" s="307">
        <v>2.5187775189999999</v>
      </c>
      <c r="F9" s="307">
        <v>-35.033375419999999</v>
      </c>
      <c r="G9" s="307">
        <v>6.224063396</v>
      </c>
      <c r="H9" s="307">
        <v>0.10107817199999999</v>
      </c>
      <c r="I9" s="309">
        <v>40</v>
      </c>
      <c r="J9" s="310">
        <v>0</v>
      </c>
      <c r="K9" s="310">
        <v>0</v>
      </c>
      <c r="L9" s="310">
        <v>0</v>
      </c>
      <c r="M9" s="311">
        <v>0</v>
      </c>
    </row>
    <row r="10" spans="1:14">
      <c r="A10" s="128" t="str">
        <f t="shared" si="0"/>
        <v>SLP-TUM</v>
      </c>
      <c r="B10" s="128" t="str">
        <f t="shared" si="1"/>
        <v>DE_HMF05</v>
      </c>
      <c r="C10" s="228" t="str">
        <f t="shared" si="2"/>
        <v>D25</v>
      </c>
      <c r="D10" s="224" t="s">
        <v>160</v>
      </c>
      <c r="E10" s="307">
        <v>2.656440592</v>
      </c>
      <c r="F10" s="307">
        <v>-35.251692669999997</v>
      </c>
      <c r="G10" s="307">
        <v>6.5182658619999998</v>
      </c>
      <c r="H10" s="307">
        <v>8.1205866000000002E-2</v>
      </c>
      <c r="I10" s="309">
        <v>40</v>
      </c>
      <c r="J10" s="310">
        <v>0</v>
      </c>
      <c r="K10" s="310">
        <v>0</v>
      </c>
      <c r="L10" s="310">
        <v>0</v>
      </c>
      <c r="M10" s="311">
        <v>0</v>
      </c>
    </row>
    <row r="11" spans="1:14">
      <c r="A11" s="128" t="str">
        <f t="shared" si="0"/>
        <v>SLP-FfE</v>
      </c>
      <c r="B11" s="128" t="str">
        <f t="shared" si="1"/>
        <v>DE_HMF33</v>
      </c>
      <c r="C11" s="228" t="str">
        <f t="shared" si="2"/>
        <v>2D3</v>
      </c>
      <c r="D11" s="224" t="s">
        <v>161</v>
      </c>
      <c r="E11" s="312">
        <v>1.2328654654123199</v>
      </c>
      <c r="F11" s="312">
        <v>-34.721360509999997</v>
      </c>
      <c r="G11" s="312">
        <v>5.8164304019999999</v>
      </c>
      <c r="H11" s="312">
        <v>8.7335193020600194E-2</v>
      </c>
      <c r="I11" s="313">
        <v>40</v>
      </c>
      <c r="J11" s="314">
        <v>-4.0928399400390697E-2</v>
      </c>
      <c r="K11" s="314">
        <v>0.76729203945074098</v>
      </c>
      <c r="L11" s="314">
        <v>-2.23202741619469E-3</v>
      </c>
      <c r="M11" s="315">
        <v>0.119920720218609</v>
      </c>
    </row>
    <row r="12" spans="1:14">
      <c r="A12" s="128" t="str">
        <f t="shared" si="0"/>
        <v>SLP-FfE</v>
      </c>
      <c r="B12" s="128" t="str">
        <f t="shared" si="1"/>
        <v>DE_HMF34</v>
      </c>
      <c r="C12" s="228" t="str">
        <f t="shared" si="2"/>
        <v>2D4</v>
      </c>
      <c r="D12" s="224" t="s">
        <v>162</v>
      </c>
      <c r="E12" s="316">
        <v>1.0443537680583199</v>
      </c>
      <c r="F12" s="316">
        <v>-35.033375419999999</v>
      </c>
      <c r="G12" s="316">
        <v>6.224063396</v>
      </c>
      <c r="H12" s="316">
        <v>5.0291716040989698E-2</v>
      </c>
      <c r="I12" s="317">
        <v>40</v>
      </c>
      <c r="J12" s="318">
        <v>-5.3583022235768898E-2</v>
      </c>
      <c r="K12" s="318">
        <v>0.99959009039973401</v>
      </c>
      <c r="L12" s="318">
        <v>-2.17584483209612E-3</v>
      </c>
      <c r="M12" s="319">
        <v>0.163329881177145</v>
      </c>
    </row>
    <row r="13" spans="1:14">
      <c r="A13" s="128" t="str">
        <f t="shared" si="0"/>
        <v>SLP-TUM</v>
      </c>
      <c r="B13" s="128" t="str">
        <f t="shared" si="1"/>
        <v>DE_HKO03</v>
      </c>
      <c r="C13" s="228" t="str">
        <f t="shared" si="2"/>
        <v>HK3</v>
      </c>
      <c r="D13" s="335" t="s">
        <v>644</v>
      </c>
      <c r="E13" s="307">
        <v>0.40409319999999999</v>
      </c>
      <c r="F13" s="307">
        <v>-24.439296800000001</v>
      </c>
      <c r="G13" s="307">
        <v>6.5718174999999999</v>
      </c>
      <c r="H13" s="307">
        <v>0.71077100000000004</v>
      </c>
      <c r="I13" s="309">
        <v>40</v>
      </c>
      <c r="J13" s="310">
        <v>0</v>
      </c>
      <c r="K13" s="310">
        <v>0</v>
      </c>
      <c r="L13" s="310">
        <v>0</v>
      </c>
      <c r="M13" s="311">
        <v>0</v>
      </c>
    </row>
    <row r="14" spans="1:14">
      <c r="A14" s="128" t="str">
        <f t="shared" si="0"/>
        <v>SLP-TUM</v>
      </c>
      <c r="B14" s="128" t="str">
        <f t="shared" si="1"/>
        <v>DE_GMK01</v>
      </c>
      <c r="C14" s="228" t="str">
        <f t="shared" si="2"/>
        <v>MK1</v>
      </c>
      <c r="D14" s="224" t="s">
        <v>163</v>
      </c>
      <c r="E14" s="307">
        <v>1.8644533640000001</v>
      </c>
      <c r="F14" s="307">
        <v>-30.707163250000001</v>
      </c>
      <c r="G14" s="307">
        <v>6.4626937309999999</v>
      </c>
      <c r="H14" s="307">
        <v>0.104833866</v>
      </c>
      <c r="I14" s="309">
        <v>40</v>
      </c>
      <c r="J14" s="310">
        <v>0</v>
      </c>
      <c r="K14" s="310">
        <v>0</v>
      </c>
      <c r="L14" s="310">
        <v>0</v>
      </c>
      <c r="M14" s="311">
        <v>0</v>
      </c>
    </row>
    <row r="15" spans="1:14">
      <c r="A15" s="128" t="str">
        <f t="shared" si="0"/>
        <v>SLP-TUM</v>
      </c>
      <c r="B15" s="128" t="str">
        <f t="shared" si="1"/>
        <v>DE_GMK02</v>
      </c>
      <c r="C15" s="228" t="str">
        <f t="shared" si="2"/>
        <v>MK2</v>
      </c>
      <c r="D15" s="224" t="s">
        <v>164</v>
      </c>
      <c r="E15" s="307">
        <v>2.2908183860000002</v>
      </c>
      <c r="F15" s="307">
        <v>-33.147686729999997</v>
      </c>
      <c r="G15" s="307">
        <v>6.3714765040000003</v>
      </c>
      <c r="H15" s="307">
        <v>8.1002321000000002E-2</v>
      </c>
      <c r="I15" s="309">
        <v>40</v>
      </c>
      <c r="J15" s="310">
        <v>0</v>
      </c>
      <c r="K15" s="310">
        <v>0</v>
      </c>
      <c r="L15" s="310">
        <v>0</v>
      </c>
      <c r="M15" s="311">
        <v>0</v>
      </c>
    </row>
    <row r="16" spans="1:14">
      <c r="A16" s="128" t="str">
        <f t="shared" si="0"/>
        <v>SLP-TUM</v>
      </c>
      <c r="B16" s="128" t="str">
        <f t="shared" si="1"/>
        <v>DE_GMK03</v>
      </c>
      <c r="C16" s="228" t="str">
        <f t="shared" si="2"/>
        <v>MK3</v>
      </c>
      <c r="D16" s="224" t="s">
        <v>165</v>
      </c>
      <c r="E16" s="307">
        <v>2.7882423940000001</v>
      </c>
      <c r="F16" s="307">
        <v>-34.880613019999998</v>
      </c>
      <c r="G16" s="307">
        <v>6.5951899220000003</v>
      </c>
      <c r="H16" s="307">
        <v>5.4032911000000003E-2</v>
      </c>
      <c r="I16" s="309">
        <v>40</v>
      </c>
      <c r="J16" s="310">
        <v>0</v>
      </c>
      <c r="K16" s="310">
        <v>0</v>
      </c>
      <c r="L16" s="310">
        <v>0</v>
      </c>
      <c r="M16" s="311">
        <v>0</v>
      </c>
    </row>
    <row r="17" spans="1:13">
      <c r="A17" s="128" t="str">
        <f t="shared" si="0"/>
        <v>SLP-TUM</v>
      </c>
      <c r="B17" s="128" t="str">
        <f t="shared" si="1"/>
        <v>DE_GMK04</v>
      </c>
      <c r="C17" s="228" t="str">
        <f t="shared" si="2"/>
        <v>MK4</v>
      </c>
      <c r="D17" s="224" t="s">
        <v>166</v>
      </c>
      <c r="E17" s="307">
        <v>3.117724811</v>
      </c>
      <c r="F17" s="307">
        <v>-35.871506220000001</v>
      </c>
      <c r="G17" s="307">
        <v>7.5186828869999998</v>
      </c>
      <c r="H17" s="307">
        <v>3.4330092999999999E-2</v>
      </c>
      <c r="I17" s="309">
        <v>40</v>
      </c>
      <c r="J17" s="310">
        <v>0</v>
      </c>
      <c r="K17" s="310">
        <v>0</v>
      </c>
      <c r="L17" s="310">
        <v>0</v>
      </c>
      <c r="M17" s="311">
        <v>0</v>
      </c>
    </row>
    <row r="18" spans="1:13">
      <c r="A18" s="128" t="str">
        <f t="shared" si="0"/>
        <v>SLP-TUM</v>
      </c>
      <c r="B18" s="128" t="str">
        <f t="shared" si="1"/>
        <v>DE_GMK05</v>
      </c>
      <c r="C18" s="228" t="str">
        <f t="shared" si="2"/>
        <v>MK5</v>
      </c>
      <c r="D18" s="224" t="s">
        <v>167</v>
      </c>
      <c r="E18" s="307">
        <v>3.5862355250000002</v>
      </c>
      <c r="F18" s="307">
        <v>-37.080299349999997</v>
      </c>
      <c r="G18" s="307">
        <v>8.2420571759999994</v>
      </c>
      <c r="H18" s="307">
        <v>1.4600757000000001E-2</v>
      </c>
      <c r="I18" s="309">
        <v>40</v>
      </c>
      <c r="J18" s="310">
        <v>0</v>
      </c>
      <c r="K18" s="310">
        <v>0</v>
      </c>
      <c r="L18" s="310">
        <v>0</v>
      </c>
      <c r="M18" s="311">
        <v>0</v>
      </c>
    </row>
    <row r="19" spans="1:13">
      <c r="A19" s="128" t="str">
        <f t="shared" si="0"/>
        <v>SLP-FfE</v>
      </c>
      <c r="B19" s="128" t="str">
        <f t="shared" si="1"/>
        <v>DE_GMK33</v>
      </c>
      <c r="C19" s="228" t="str">
        <f t="shared" si="2"/>
        <v>KM3</v>
      </c>
      <c r="D19" s="224" t="s">
        <v>168</v>
      </c>
      <c r="E19" s="312">
        <v>1.42024191542431</v>
      </c>
      <c r="F19" s="312">
        <v>-34.880613019999998</v>
      </c>
      <c r="G19" s="312">
        <v>6.5951899220000003</v>
      </c>
      <c r="H19" s="312">
        <v>3.8531702714088997E-2</v>
      </c>
      <c r="I19" s="313">
        <v>40</v>
      </c>
      <c r="J19" s="314">
        <v>-5.2108424079363599E-2</v>
      </c>
      <c r="K19" s="314">
        <v>0.86479187369647303</v>
      </c>
      <c r="L19" s="314">
        <v>-1.43692105046127E-3</v>
      </c>
      <c r="M19" s="315">
        <v>6.3760191039307093E-2</v>
      </c>
    </row>
    <row r="20" spans="1:13">
      <c r="A20" s="128" t="str">
        <f t="shared" si="0"/>
        <v>SLP-FfE</v>
      </c>
      <c r="B20" s="128" t="str">
        <f t="shared" si="1"/>
        <v>DE_GMK34</v>
      </c>
      <c r="C20" s="228" t="str">
        <f t="shared" si="2"/>
        <v>KM4</v>
      </c>
      <c r="D20" s="224" t="s">
        <v>169</v>
      </c>
      <c r="E20" s="316">
        <v>1.3284912834142599</v>
      </c>
      <c r="F20" s="316">
        <v>-35.871506220000001</v>
      </c>
      <c r="G20" s="316">
        <v>7.5186828869999998</v>
      </c>
      <c r="H20" s="316">
        <v>1.7554042928377402E-2</v>
      </c>
      <c r="I20" s="317">
        <v>40</v>
      </c>
      <c r="J20" s="318">
        <v>-7.5898278738419894E-2</v>
      </c>
      <c r="K20" s="318">
        <v>1.1942554985979099</v>
      </c>
      <c r="L20" s="318">
        <v>-8.9798095264275E-4</v>
      </c>
      <c r="M20" s="319">
        <v>6.0333730728445799E-2</v>
      </c>
    </row>
    <row r="21" spans="1:13">
      <c r="A21" s="128" t="str">
        <f t="shared" si="0"/>
        <v>SLP-TUM</v>
      </c>
      <c r="B21" s="128" t="str">
        <f t="shared" si="1"/>
        <v>DE_GHA01</v>
      </c>
      <c r="C21" s="228" t="str">
        <f t="shared" si="2"/>
        <v>HA1</v>
      </c>
      <c r="D21" s="224" t="s">
        <v>170</v>
      </c>
      <c r="E21" s="307">
        <v>2.3742827709999998</v>
      </c>
      <c r="F21" s="307">
        <v>-34.759550140000002</v>
      </c>
      <c r="G21" s="307">
        <v>5.9987036829999996</v>
      </c>
      <c r="H21" s="307">
        <v>0.149441144</v>
      </c>
      <c r="I21" s="309">
        <v>40</v>
      </c>
      <c r="J21" s="310">
        <v>0</v>
      </c>
      <c r="K21" s="310">
        <v>0</v>
      </c>
      <c r="L21" s="310">
        <v>0</v>
      </c>
      <c r="M21" s="311">
        <v>0</v>
      </c>
    </row>
    <row r="22" spans="1:13">
      <c r="A22" s="128" t="str">
        <f t="shared" si="0"/>
        <v>SLP-TUM</v>
      </c>
      <c r="B22" s="128" t="str">
        <f t="shared" si="1"/>
        <v>DE_GHA02</v>
      </c>
      <c r="C22" s="228" t="str">
        <f t="shared" si="2"/>
        <v>HA2</v>
      </c>
      <c r="D22" s="224" t="s">
        <v>171</v>
      </c>
      <c r="E22" s="307">
        <v>2.8544748530000001</v>
      </c>
      <c r="F22" s="307">
        <v>-35.629423080000002</v>
      </c>
      <c r="G22" s="307">
        <v>7.0058264430000001</v>
      </c>
      <c r="H22" s="307">
        <v>0.11647722100000001</v>
      </c>
      <c r="I22" s="309">
        <v>40</v>
      </c>
      <c r="J22" s="310">
        <v>0</v>
      </c>
      <c r="K22" s="310">
        <v>0</v>
      </c>
      <c r="L22" s="310">
        <v>0</v>
      </c>
      <c r="M22" s="311">
        <v>0</v>
      </c>
    </row>
    <row r="23" spans="1:13">
      <c r="A23" s="128" t="str">
        <f t="shared" si="0"/>
        <v>SLP-TUM</v>
      </c>
      <c r="B23" s="128" t="str">
        <f t="shared" si="1"/>
        <v>DE_GHA03</v>
      </c>
      <c r="C23" s="228" t="str">
        <f t="shared" si="2"/>
        <v>HA3</v>
      </c>
      <c r="D23" s="224" t="s">
        <v>172</v>
      </c>
      <c r="E23" s="307">
        <v>3.58112137</v>
      </c>
      <c r="F23" s="307">
        <v>-36.965006520000003</v>
      </c>
      <c r="G23" s="307">
        <v>7.2256946710000003</v>
      </c>
      <c r="H23" s="307">
        <v>4.4841566999999999E-2</v>
      </c>
      <c r="I23" s="309">
        <v>40</v>
      </c>
      <c r="J23" s="310">
        <v>0</v>
      </c>
      <c r="K23" s="310">
        <v>0</v>
      </c>
      <c r="L23" s="310">
        <v>0</v>
      </c>
      <c r="M23" s="311">
        <v>0</v>
      </c>
    </row>
    <row r="24" spans="1:13">
      <c r="A24" s="128" t="str">
        <f t="shared" si="0"/>
        <v>SLP-TUM</v>
      </c>
      <c r="B24" s="128" t="str">
        <f t="shared" si="1"/>
        <v>DE_GHA04</v>
      </c>
      <c r="C24" s="228" t="str">
        <f t="shared" si="2"/>
        <v>HA4</v>
      </c>
      <c r="D24" s="224" t="s">
        <v>173</v>
      </c>
      <c r="E24" s="307">
        <v>4.0196902039999998</v>
      </c>
      <c r="F24" s="307">
        <v>-37.82820366</v>
      </c>
      <c r="G24" s="307">
        <v>8.1593368759999994</v>
      </c>
      <c r="H24" s="307">
        <v>4.7284495000000003E-2</v>
      </c>
      <c r="I24" s="309">
        <v>40</v>
      </c>
      <c r="J24" s="310">
        <v>0</v>
      </c>
      <c r="K24" s="310">
        <v>0</v>
      </c>
      <c r="L24" s="310">
        <v>0</v>
      </c>
      <c r="M24" s="311">
        <v>0</v>
      </c>
    </row>
    <row r="25" spans="1:13">
      <c r="A25" s="128" t="str">
        <f t="shared" si="0"/>
        <v>SLP-TUM</v>
      </c>
      <c r="B25" s="128" t="str">
        <f t="shared" si="1"/>
        <v>DE_GHA05</v>
      </c>
      <c r="C25" s="228" t="str">
        <f t="shared" si="2"/>
        <v>HA5</v>
      </c>
      <c r="D25" s="224" t="s">
        <v>174</v>
      </c>
      <c r="E25" s="307">
        <v>4.8252375660000002</v>
      </c>
      <c r="F25" s="307">
        <v>-39.280256399999999</v>
      </c>
      <c r="G25" s="307">
        <v>8.6240216889999992</v>
      </c>
      <c r="H25" s="307">
        <v>9.9944630000000003E-3</v>
      </c>
      <c r="I25" s="309">
        <v>40</v>
      </c>
      <c r="J25" s="310">
        <v>0</v>
      </c>
      <c r="K25" s="310">
        <v>0</v>
      </c>
      <c r="L25" s="310">
        <v>0</v>
      </c>
      <c r="M25" s="311">
        <v>0</v>
      </c>
    </row>
    <row r="26" spans="1:13">
      <c r="A26" s="128" t="str">
        <f t="shared" si="0"/>
        <v>SLP-FfE</v>
      </c>
      <c r="B26" s="128" t="str">
        <f t="shared" si="1"/>
        <v>DE_GHA33</v>
      </c>
      <c r="C26" s="228" t="str">
        <f t="shared" si="2"/>
        <v>AH3</v>
      </c>
      <c r="D26" s="224" t="s">
        <v>175</v>
      </c>
      <c r="E26" s="312">
        <v>1.9724775375047101</v>
      </c>
      <c r="F26" s="312">
        <v>-36.965006520000003</v>
      </c>
      <c r="G26" s="312">
        <v>7.2256946710000003</v>
      </c>
      <c r="H26" s="312">
        <v>3.45781570412447E-2</v>
      </c>
      <c r="I26" s="313">
        <v>40</v>
      </c>
      <c r="J26" s="314">
        <v>-7.42174022298938E-2</v>
      </c>
      <c r="K26" s="314">
        <v>1.04488686764057</v>
      </c>
      <c r="L26" s="314">
        <v>-8.2954472023944598E-4</v>
      </c>
      <c r="M26" s="315">
        <v>4.6179491297601398E-2</v>
      </c>
    </row>
    <row r="27" spans="1:13">
      <c r="A27" s="128" t="str">
        <f t="shared" si="0"/>
        <v>SLP-FfE</v>
      </c>
      <c r="B27" s="128" t="str">
        <f t="shared" si="1"/>
        <v>DE_GHA34</v>
      </c>
      <c r="C27" s="228" t="str">
        <f t="shared" si="2"/>
        <v>AH4</v>
      </c>
      <c r="D27" s="224" t="s">
        <v>176</v>
      </c>
      <c r="E27" s="316">
        <v>1.8398455179509201</v>
      </c>
      <c r="F27" s="316">
        <v>-37.82820366</v>
      </c>
      <c r="G27" s="316">
        <v>8.1593368759999994</v>
      </c>
      <c r="H27" s="316">
        <v>2.5971006255482799E-2</v>
      </c>
      <c r="I27" s="317">
        <v>40</v>
      </c>
      <c r="J27" s="318">
        <v>-0.10692617459680499</v>
      </c>
      <c r="K27" s="318">
        <v>1.45522403984838</v>
      </c>
      <c r="L27" s="318">
        <v>-4.9197263527907199E-4</v>
      </c>
      <c r="M27" s="319">
        <v>6.9185147764624894E-2</v>
      </c>
    </row>
    <row r="28" spans="1:13">
      <c r="A28" s="128" t="str">
        <f t="shared" si="0"/>
        <v>SLP-TUM</v>
      </c>
      <c r="B28" s="128" t="str">
        <f t="shared" si="1"/>
        <v>DE_GKO01</v>
      </c>
      <c r="C28" s="228" t="str">
        <f t="shared" si="2"/>
        <v>KO1</v>
      </c>
      <c r="D28" s="224" t="s">
        <v>177</v>
      </c>
      <c r="E28" s="307">
        <v>1.415957087</v>
      </c>
      <c r="F28" s="307">
        <v>-30.842519159999998</v>
      </c>
      <c r="G28" s="307">
        <v>6.3467557010000002</v>
      </c>
      <c r="H28" s="307">
        <v>0.32117906499999999</v>
      </c>
      <c r="I28" s="309">
        <v>40</v>
      </c>
      <c r="J28" s="310">
        <v>0</v>
      </c>
      <c r="K28" s="310">
        <v>0</v>
      </c>
      <c r="L28" s="310">
        <v>0</v>
      </c>
      <c r="M28" s="311">
        <v>0</v>
      </c>
    </row>
    <row r="29" spans="1:13">
      <c r="A29" s="128" t="str">
        <f t="shared" si="0"/>
        <v>SLP-TUM</v>
      </c>
      <c r="B29" s="128" t="str">
        <f t="shared" si="1"/>
        <v>DE_GKO02</v>
      </c>
      <c r="C29" s="228" t="str">
        <f t="shared" si="2"/>
        <v>KO2</v>
      </c>
      <c r="D29" s="224" t="s">
        <v>178</v>
      </c>
      <c r="E29" s="307">
        <v>2.0660500700000002</v>
      </c>
      <c r="F29" s="307">
        <v>-33.601652029999997</v>
      </c>
      <c r="G29" s="307">
        <v>6.675360994</v>
      </c>
      <c r="H29" s="307">
        <v>0.23091246800000001</v>
      </c>
      <c r="I29" s="309">
        <v>40</v>
      </c>
      <c r="J29" s="310">
        <v>0</v>
      </c>
      <c r="K29" s="310">
        <v>0</v>
      </c>
      <c r="L29" s="310">
        <v>0</v>
      </c>
      <c r="M29" s="311">
        <v>0</v>
      </c>
    </row>
    <row r="30" spans="1:13">
      <c r="A30" s="128" t="str">
        <f t="shared" si="0"/>
        <v>SLP-TUM</v>
      </c>
      <c r="B30" s="128" t="str">
        <f t="shared" si="1"/>
        <v>DE_GKO03</v>
      </c>
      <c r="C30" s="228" t="str">
        <f t="shared" si="2"/>
        <v>KO3</v>
      </c>
      <c r="D30" s="224" t="s">
        <v>179</v>
      </c>
      <c r="E30" s="307">
        <v>2.7172288440000001</v>
      </c>
      <c r="F30" s="307">
        <v>-35.141256310000003</v>
      </c>
      <c r="G30" s="307">
        <v>7.1303395089999997</v>
      </c>
      <c r="H30" s="307">
        <v>0.14184716999999999</v>
      </c>
      <c r="I30" s="309">
        <v>40</v>
      </c>
      <c r="J30" s="310">
        <v>0</v>
      </c>
      <c r="K30" s="310">
        <v>0</v>
      </c>
      <c r="L30" s="310">
        <v>0</v>
      </c>
      <c r="M30" s="311">
        <v>0</v>
      </c>
    </row>
    <row r="31" spans="1:13">
      <c r="A31" s="128" t="str">
        <f t="shared" si="0"/>
        <v>SLP-TUM</v>
      </c>
      <c r="B31" s="128" t="str">
        <f t="shared" si="1"/>
        <v>DE_GKO04</v>
      </c>
      <c r="C31" s="228" t="str">
        <f t="shared" si="2"/>
        <v>KO4</v>
      </c>
      <c r="D31" s="224" t="s">
        <v>180</v>
      </c>
      <c r="E31" s="307">
        <v>3.4428942870000001</v>
      </c>
      <c r="F31" s="307">
        <v>-36.659050409999999</v>
      </c>
      <c r="G31" s="307">
        <v>7.6083226159999997</v>
      </c>
      <c r="H31" s="307">
        <v>7.4685009999999996E-2</v>
      </c>
      <c r="I31" s="309">
        <v>40</v>
      </c>
      <c r="J31" s="310">
        <v>0</v>
      </c>
      <c r="K31" s="310">
        <v>0</v>
      </c>
      <c r="L31" s="310">
        <v>0</v>
      </c>
      <c r="M31" s="311">
        <v>0</v>
      </c>
    </row>
    <row r="32" spans="1:13">
      <c r="A32" s="128" t="str">
        <f t="shared" si="0"/>
        <v>SLP-TUM</v>
      </c>
      <c r="B32" s="128" t="str">
        <f t="shared" si="1"/>
        <v>DE_GKO05</v>
      </c>
      <c r="C32" s="228" t="str">
        <f t="shared" si="2"/>
        <v>KO5</v>
      </c>
      <c r="D32" s="224" t="s">
        <v>181</v>
      </c>
      <c r="E32" s="307">
        <v>4.3624833000000001</v>
      </c>
      <c r="F32" s="307">
        <v>-38.663402159999997</v>
      </c>
      <c r="G32" s="307">
        <v>7.5974644280000003</v>
      </c>
      <c r="H32" s="307">
        <v>8.3264180000000004E-3</v>
      </c>
      <c r="I32" s="309">
        <v>40</v>
      </c>
      <c r="J32" s="310">
        <v>0</v>
      </c>
      <c r="K32" s="310">
        <v>0</v>
      </c>
      <c r="L32" s="310">
        <v>0</v>
      </c>
      <c r="M32" s="311">
        <v>0</v>
      </c>
    </row>
    <row r="33" spans="1:13">
      <c r="A33" s="128" t="str">
        <f t="shared" si="0"/>
        <v>SLP-FfE</v>
      </c>
      <c r="B33" s="128" t="str">
        <f t="shared" si="1"/>
        <v>DE_GKO33</v>
      </c>
      <c r="C33" s="228" t="str">
        <f t="shared" si="2"/>
        <v>OK3</v>
      </c>
      <c r="D33" s="224" t="s">
        <v>182</v>
      </c>
      <c r="E33" s="312">
        <v>1.3554515228930799</v>
      </c>
      <c r="F33" s="312">
        <v>-35.141256310000003</v>
      </c>
      <c r="G33" s="312">
        <v>7.1303395089999997</v>
      </c>
      <c r="H33" s="312">
        <v>9.9061861582536506E-2</v>
      </c>
      <c r="I33" s="313">
        <v>40</v>
      </c>
      <c r="J33" s="314">
        <v>-5.2648691429529201E-2</v>
      </c>
      <c r="K33" s="314">
        <v>0.86260857514223399</v>
      </c>
      <c r="L33" s="314">
        <v>-8.8083895602660196E-4</v>
      </c>
      <c r="M33" s="315">
        <v>9.6401419393708401E-2</v>
      </c>
    </row>
    <row r="34" spans="1:13">
      <c r="A34" s="128" t="str">
        <f t="shared" si="0"/>
        <v>SLP-FfE</v>
      </c>
      <c r="B34" s="128" t="str">
        <f t="shared" si="1"/>
        <v>DE_GKO34</v>
      </c>
      <c r="C34" s="228" t="str">
        <f t="shared" si="2"/>
        <v>OK4</v>
      </c>
      <c r="D34" s="224" t="s">
        <v>183</v>
      </c>
      <c r="E34" s="316">
        <v>1.4256683872017999</v>
      </c>
      <c r="F34" s="316">
        <v>-36.659050409999999</v>
      </c>
      <c r="G34" s="316">
        <v>7.6083226159999997</v>
      </c>
      <c r="H34" s="316">
        <v>3.7111586547478703E-2</v>
      </c>
      <c r="I34" s="317">
        <v>40</v>
      </c>
      <c r="J34" s="318">
        <v>-8.0935893022415106E-2</v>
      </c>
      <c r="K34" s="318">
        <v>1.2364527018259801</v>
      </c>
      <c r="L34" s="318">
        <v>-7.6279966642852303E-4</v>
      </c>
      <c r="M34" s="319">
        <v>0.100297906459644</v>
      </c>
    </row>
    <row r="35" spans="1:13">
      <c r="A35" s="128" t="str">
        <f t="shared" si="0"/>
        <v>SLP-TUM</v>
      </c>
      <c r="B35" s="128" t="str">
        <f t="shared" si="1"/>
        <v>DE_GBD01</v>
      </c>
      <c r="C35" s="228" t="str">
        <f t="shared" si="2"/>
        <v>BD1</v>
      </c>
      <c r="D35" s="224" t="s">
        <v>184</v>
      </c>
      <c r="E35" s="307">
        <v>1.2903504589999999</v>
      </c>
      <c r="F35" s="307">
        <v>-35.234986829999997</v>
      </c>
      <c r="G35" s="307">
        <v>2.1064246880000002</v>
      </c>
      <c r="H35" s="307">
        <v>0.45572533300000001</v>
      </c>
      <c r="I35" s="309">
        <v>40</v>
      </c>
      <c r="J35" s="310">
        <v>0</v>
      </c>
      <c r="K35" s="310">
        <v>0</v>
      </c>
      <c r="L35" s="310">
        <v>0</v>
      </c>
      <c r="M35" s="311">
        <v>0</v>
      </c>
    </row>
    <row r="36" spans="1:13">
      <c r="A36" s="128" t="str">
        <f t="shared" si="0"/>
        <v>SLP-TUM</v>
      </c>
      <c r="B36" s="128" t="str">
        <f t="shared" si="1"/>
        <v>DE_GBD02</v>
      </c>
      <c r="C36" s="228" t="str">
        <f t="shared" si="2"/>
        <v>BD2</v>
      </c>
      <c r="D36" s="224" t="s">
        <v>185</v>
      </c>
      <c r="E36" s="307">
        <v>2.1095878429999999</v>
      </c>
      <c r="F36" s="307">
        <v>-35.84445084</v>
      </c>
      <c r="G36" s="307">
        <v>5.2154672279999996</v>
      </c>
      <c r="H36" s="307">
        <v>0.28545825400000002</v>
      </c>
      <c r="I36" s="309">
        <v>40</v>
      </c>
      <c r="J36" s="310">
        <v>0</v>
      </c>
      <c r="K36" s="310">
        <v>0</v>
      </c>
      <c r="L36" s="310">
        <v>0</v>
      </c>
      <c r="M36" s="311">
        <v>0</v>
      </c>
    </row>
    <row r="37" spans="1:13">
      <c r="A37" s="128" t="str">
        <f t="shared" si="0"/>
        <v>SLP-TUM</v>
      </c>
      <c r="B37" s="128" t="str">
        <f t="shared" si="1"/>
        <v>DE_GBD03</v>
      </c>
      <c r="C37" s="228" t="str">
        <f t="shared" si="2"/>
        <v>BD3</v>
      </c>
      <c r="D37" s="224" t="s">
        <v>186</v>
      </c>
      <c r="E37" s="307">
        <v>2.917702722</v>
      </c>
      <c r="F37" s="307">
        <v>-36.179411649999999</v>
      </c>
      <c r="G37" s="307">
        <v>5.9265161649999998</v>
      </c>
      <c r="H37" s="307">
        <v>0.11519117600000001</v>
      </c>
      <c r="I37" s="309">
        <v>40</v>
      </c>
      <c r="J37" s="310">
        <v>0</v>
      </c>
      <c r="K37" s="310">
        <v>0</v>
      </c>
      <c r="L37" s="310">
        <v>0</v>
      </c>
      <c r="M37" s="311">
        <v>0</v>
      </c>
    </row>
    <row r="38" spans="1:13">
      <c r="A38" s="128" t="str">
        <f t="shared" si="0"/>
        <v>SLP-TUM</v>
      </c>
      <c r="B38" s="128" t="str">
        <f t="shared" si="1"/>
        <v>DE_GBD04</v>
      </c>
      <c r="C38" s="228" t="str">
        <f t="shared" si="2"/>
        <v>BD4</v>
      </c>
      <c r="D38" s="224" t="s">
        <v>187</v>
      </c>
      <c r="E38" s="307">
        <v>3.75</v>
      </c>
      <c r="F38" s="307">
        <v>-37.5</v>
      </c>
      <c r="G38" s="307">
        <v>6.8</v>
      </c>
      <c r="H38" s="307">
        <v>6.0911264999999999E-2</v>
      </c>
      <c r="I38" s="309">
        <v>40</v>
      </c>
      <c r="J38" s="310">
        <v>0</v>
      </c>
      <c r="K38" s="310">
        <v>0</v>
      </c>
      <c r="L38" s="310">
        <v>0</v>
      </c>
      <c r="M38" s="311">
        <v>0</v>
      </c>
    </row>
    <row r="39" spans="1:13">
      <c r="A39" s="128" t="str">
        <f t="shared" si="0"/>
        <v>SLP-TUM</v>
      </c>
      <c r="B39" s="128" t="str">
        <f t="shared" si="1"/>
        <v>DE_GBD05</v>
      </c>
      <c r="C39" s="228" t="str">
        <f t="shared" si="2"/>
        <v>BD5</v>
      </c>
      <c r="D39" s="224" t="s">
        <v>188</v>
      </c>
      <c r="E39" s="307">
        <v>4.5699505650000001</v>
      </c>
      <c r="F39" s="307">
        <v>-38.535339239999999</v>
      </c>
      <c r="G39" s="307">
        <v>7.5976990989999997</v>
      </c>
      <c r="H39" s="307">
        <v>6.6313539999999999E-3</v>
      </c>
      <c r="I39" s="309">
        <v>40</v>
      </c>
      <c r="J39" s="310">
        <v>0</v>
      </c>
      <c r="K39" s="310">
        <v>0</v>
      </c>
      <c r="L39" s="310">
        <v>0</v>
      </c>
      <c r="M39" s="311">
        <v>0</v>
      </c>
    </row>
    <row r="40" spans="1:13">
      <c r="A40" s="128" t="str">
        <f t="shared" si="0"/>
        <v>SLP-FfE</v>
      </c>
      <c r="B40" s="128" t="str">
        <f t="shared" si="1"/>
        <v>DE_GBD33</v>
      </c>
      <c r="C40" s="228" t="str">
        <f t="shared" si="2"/>
        <v>DB3</v>
      </c>
      <c r="D40" s="224" t="s">
        <v>189</v>
      </c>
      <c r="E40" s="312">
        <v>1.4633681573374999</v>
      </c>
      <c r="F40" s="312">
        <v>-36.179411649999999</v>
      </c>
      <c r="G40" s="312">
        <v>5.9265161649999998</v>
      </c>
      <c r="H40" s="312">
        <v>8.08834761578303E-2</v>
      </c>
      <c r="I40" s="313">
        <v>40</v>
      </c>
      <c r="J40" s="314">
        <v>-4.7579990370695997E-2</v>
      </c>
      <c r="K40" s="314">
        <v>0.82307541850402</v>
      </c>
      <c r="L40" s="314">
        <v>-1.92725690584626E-3</v>
      </c>
      <c r="M40" s="315">
        <v>0.10770459892515501</v>
      </c>
    </row>
    <row r="41" spans="1:13">
      <c r="A41" s="128" t="str">
        <f t="shared" si="0"/>
        <v>SLP-FfE</v>
      </c>
      <c r="B41" s="128" t="str">
        <f t="shared" si="1"/>
        <v>DE_GBD34</v>
      </c>
      <c r="C41" s="228" t="str">
        <f t="shared" si="2"/>
        <v>DB4</v>
      </c>
      <c r="D41" s="224" t="s">
        <v>190</v>
      </c>
      <c r="E41" s="316">
        <v>1.5175791604409099</v>
      </c>
      <c r="F41" s="316">
        <v>-37.5</v>
      </c>
      <c r="G41" s="316">
        <v>6.8</v>
      </c>
      <c r="H41" s="316">
        <v>2.9580053248030098E-2</v>
      </c>
      <c r="I41" s="317">
        <v>40</v>
      </c>
      <c r="J41" s="318">
        <v>-7.8855918399573705E-2</v>
      </c>
      <c r="K41" s="318">
        <v>1.21612498767079</v>
      </c>
      <c r="L41" s="318">
        <v>-1.31336800852578E-3</v>
      </c>
      <c r="M41" s="319">
        <v>9.6872112636312999E-2</v>
      </c>
    </row>
    <row r="42" spans="1:13">
      <c r="A42" s="128" t="str">
        <f t="shared" si="0"/>
        <v>SLP-TUM</v>
      </c>
      <c r="B42" s="128" t="str">
        <f t="shared" si="1"/>
        <v>DE_GGA01</v>
      </c>
      <c r="C42" s="228" t="str">
        <f t="shared" si="2"/>
        <v>GA1</v>
      </c>
      <c r="D42" s="224" t="s">
        <v>191</v>
      </c>
      <c r="E42" s="307">
        <v>1.177034538</v>
      </c>
      <c r="F42" s="307">
        <v>-39.159991400000003</v>
      </c>
      <c r="G42" s="307">
        <v>4.2076109639999997</v>
      </c>
      <c r="H42" s="307">
        <v>0.66047393200000004</v>
      </c>
      <c r="I42" s="309">
        <v>40</v>
      </c>
      <c r="J42" s="310">
        <v>0</v>
      </c>
      <c r="K42" s="310">
        <v>0</v>
      </c>
      <c r="L42" s="310">
        <v>0</v>
      </c>
      <c r="M42" s="311">
        <v>0</v>
      </c>
    </row>
    <row r="43" spans="1:13">
      <c r="A43" s="128" t="str">
        <f t="shared" si="0"/>
        <v>SLP-TUM</v>
      </c>
      <c r="B43" s="128" t="str">
        <f t="shared" si="1"/>
        <v>DE_GGA02</v>
      </c>
      <c r="C43" s="228" t="str">
        <f t="shared" si="2"/>
        <v>GA2</v>
      </c>
      <c r="D43" s="224" t="s">
        <v>192</v>
      </c>
      <c r="E43" s="307">
        <v>1.648762294</v>
      </c>
      <c r="F43" s="307">
        <v>-36.399273569999998</v>
      </c>
      <c r="G43" s="307">
        <v>6.2149172090000002</v>
      </c>
      <c r="H43" s="307">
        <v>0.48776373299999998</v>
      </c>
      <c r="I43" s="309">
        <v>40</v>
      </c>
      <c r="J43" s="310">
        <v>0</v>
      </c>
      <c r="K43" s="310">
        <v>0</v>
      </c>
      <c r="L43" s="310">
        <v>0</v>
      </c>
      <c r="M43" s="311">
        <v>0</v>
      </c>
    </row>
    <row r="44" spans="1:13">
      <c r="A44" s="128" t="str">
        <f t="shared" si="0"/>
        <v>SLP-TUM</v>
      </c>
      <c r="B44" s="128" t="str">
        <f t="shared" si="1"/>
        <v>DE_GGA03</v>
      </c>
      <c r="C44" s="228" t="str">
        <f t="shared" si="2"/>
        <v>GA3</v>
      </c>
      <c r="D44" s="224" t="s">
        <v>193</v>
      </c>
      <c r="E44" s="307">
        <v>2.2850164739999999</v>
      </c>
      <c r="F44" s="307">
        <v>-36.287858389999997</v>
      </c>
      <c r="G44" s="307">
        <v>6.5885126390000002</v>
      </c>
      <c r="H44" s="307">
        <v>0.31505353400000002</v>
      </c>
      <c r="I44" s="309">
        <v>40</v>
      </c>
      <c r="J44" s="310">
        <v>0</v>
      </c>
      <c r="K44" s="310">
        <v>0</v>
      </c>
      <c r="L44" s="310">
        <v>0</v>
      </c>
      <c r="M44" s="311">
        <v>0</v>
      </c>
    </row>
    <row r="45" spans="1:13">
      <c r="A45" s="128" t="str">
        <f t="shared" si="0"/>
        <v>SLP-TUM</v>
      </c>
      <c r="B45" s="128" t="str">
        <f t="shared" si="1"/>
        <v>DE_GGA04</v>
      </c>
      <c r="C45" s="228" t="str">
        <f t="shared" si="2"/>
        <v>GA4</v>
      </c>
      <c r="D45" s="224" t="s">
        <v>194</v>
      </c>
      <c r="E45" s="307">
        <v>2.8195656150000001</v>
      </c>
      <c r="F45" s="307">
        <v>-36</v>
      </c>
      <c r="G45" s="307">
        <v>7.7368517680000002</v>
      </c>
      <c r="H45" s="307">
        <v>0.15728097999999999</v>
      </c>
      <c r="I45" s="309">
        <v>40</v>
      </c>
      <c r="J45" s="310">
        <v>0</v>
      </c>
      <c r="K45" s="310">
        <v>0</v>
      </c>
      <c r="L45" s="310">
        <v>0</v>
      </c>
      <c r="M45" s="311">
        <v>0</v>
      </c>
    </row>
    <row r="46" spans="1:13">
      <c r="A46" s="128" t="str">
        <f t="shared" si="0"/>
        <v>SLP-TUM</v>
      </c>
      <c r="B46" s="128" t="str">
        <f t="shared" si="1"/>
        <v>DE_GGA05</v>
      </c>
      <c r="C46" s="228" t="str">
        <f t="shared" si="2"/>
        <v>GA5</v>
      </c>
      <c r="D46" s="224" t="s">
        <v>195</v>
      </c>
      <c r="E46" s="307">
        <v>3.3295574819999998</v>
      </c>
      <c r="F46" s="307">
        <v>-36.014621120000001</v>
      </c>
      <c r="G46" s="307">
        <v>8.7767464709999992</v>
      </c>
      <c r="H46" s="307">
        <v>0</v>
      </c>
      <c r="I46" s="309">
        <v>40</v>
      </c>
      <c r="J46" s="310">
        <v>0</v>
      </c>
      <c r="K46" s="310">
        <v>0</v>
      </c>
      <c r="L46" s="310">
        <v>0</v>
      </c>
      <c r="M46" s="311">
        <v>0</v>
      </c>
    </row>
    <row r="47" spans="1:13">
      <c r="A47" s="128" t="str">
        <f t="shared" si="0"/>
        <v>SLP-FfE</v>
      </c>
      <c r="B47" s="128" t="str">
        <f t="shared" si="1"/>
        <v>DE_GGA33</v>
      </c>
      <c r="C47" s="228" t="str">
        <f t="shared" si="2"/>
        <v>AG3</v>
      </c>
      <c r="D47" s="224" t="s">
        <v>196</v>
      </c>
      <c r="E47" s="312">
        <v>1.15820816823062</v>
      </c>
      <c r="F47" s="312">
        <v>-36.287858389999997</v>
      </c>
      <c r="G47" s="312">
        <v>6.5885126390000002</v>
      </c>
      <c r="H47" s="312">
        <v>0.223568019279065</v>
      </c>
      <c r="I47" s="313">
        <v>40</v>
      </c>
      <c r="J47" s="314">
        <v>-4.1033478424869901E-2</v>
      </c>
      <c r="K47" s="314">
        <v>0.75264513854265702</v>
      </c>
      <c r="L47" s="314">
        <v>-9.0876855297962304E-4</v>
      </c>
      <c r="M47" s="315">
        <v>0.19166407030820301</v>
      </c>
    </row>
    <row r="48" spans="1:13">
      <c r="A48" s="128" t="str">
        <f t="shared" si="0"/>
        <v>SLP-FfE</v>
      </c>
      <c r="B48" s="128" t="str">
        <f t="shared" si="1"/>
        <v>DE_GGA34</v>
      </c>
      <c r="C48" s="228" t="str">
        <f t="shared" si="2"/>
        <v>AG4</v>
      </c>
      <c r="D48" s="224" t="s">
        <v>197</v>
      </c>
      <c r="E48" s="316">
        <v>1.18483197659357</v>
      </c>
      <c r="F48" s="316">
        <v>-36</v>
      </c>
      <c r="G48" s="316">
        <v>7.7368517680000002</v>
      </c>
      <c r="H48" s="316">
        <v>7.9310742089883396E-2</v>
      </c>
      <c r="I48" s="317">
        <v>40</v>
      </c>
      <c r="J48" s="318">
        <v>-6.8738315813288001E-2</v>
      </c>
      <c r="K48" s="318">
        <v>1.1308570050851501</v>
      </c>
      <c r="L48" s="318">
        <v>-6.58695704968982E-4</v>
      </c>
      <c r="M48" s="319">
        <v>0.19103010386202099</v>
      </c>
    </row>
    <row r="49" spans="1:13">
      <c r="A49" s="128" t="str">
        <f t="shared" si="0"/>
        <v>SLP-TUM</v>
      </c>
      <c r="B49" s="128" t="str">
        <f t="shared" si="1"/>
        <v>DE_GBH01</v>
      </c>
      <c r="C49" s="228" t="str">
        <f t="shared" si="2"/>
        <v>BH1</v>
      </c>
      <c r="D49" s="224" t="s">
        <v>198</v>
      </c>
      <c r="E49" s="307">
        <v>1.4771785690000001</v>
      </c>
      <c r="F49" s="307">
        <v>-35.083444710000002</v>
      </c>
      <c r="G49" s="307">
        <v>5.412342465</v>
      </c>
      <c r="H49" s="307">
        <v>0.47442640800000002</v>
      </c>
      <c r="I49" s="309">
        <v>40</v>
      </c>
      <c r="J49" s="310">
        <v>0</v>
      </c>
      <c r="K49" s="310">
        <v>0</v>
      </c>
      <c r="L49" s="310">
        <v>0</v>
      </c>
      <c r="M49" s="311">
        <v>0</v>
      </c>
    </row>
    <row r="50" spans="1:13">
      <c r="A50" s="128" t="str">
        <f t="shared" si="0"/>
        <v>SLP-TUM</v>
      </c>
      <c r="B50" s="128" t="str">
        <f t="shared" si="1"/>
        <v>DE_GBH02</v>
      </c>
      <c r="C50" s="228" t="str">
        <f t="shared" si="2"/>
        <v>BH2</v>
      </c>
      <c r="D50" s="224" t="s">
        <v>199</v>
      </c>
      <c r="E50" s="307">
        <v>1.70052794</v>
      </c>
      <c r="F50" s="307">
        <v>-35.15</v>
      </c>
      <c r="G50" s="307">
        <v>6.1632738509999996</v>
      </c>
      <c r="H50" s="307">
        <v>0.42982608500000002</v>
      </c>
      <c r="I50" s="309">
        <v>40</v>
      </c>
      <c r="J50" s="310">
        <v>0</v>
      </c>
      <c r="K50" s="310">
        <v>0</v>
      </c>
      <c r="L50" s="310">
        <v>0</v>
      </c>
      <c r="M50" s="311">
        <v>0</v>
      </c>
    </row>
    <row r="51" spans="1:13">
      <c r="A51" s="128" t="str">
        <f t="shared" si="0"/>
        <v>SLP-TUM</v>
      </c>
      <c r="B51" s="128" t="str">
        <f t="shared" si="1"/>
        <v>DE_GBH03</v>
      </c>
      <c r="C51" s="228" t="str">
        <f t="shared" si="2"/>
        <v>BH3</v>
      </c>
      <c r="D51" s="224" t="s">
        <v>200</v>
      </c>
      <c r="E51" s="307">
        <v>2.0102471730000002</v>
      </c>
      <c r="F51" s="307">
        <v>-35.253212349999998</v>
      </c>
      <c r="G51" s="307">
        <v>6.1544406409999999</v>
      </c>
      <c r="H51" s="307">
        <v>0.32947409700000002</v>
      </c>
      <c r="I51" s="309">
        <v>40</v>
      </c>
      <c r="J51" s="310">
        <v>0</v>
      </c>
      <c r="K51" s="310">
        <v>0</v>
      </c>
      <c r="L51" s="310">
        <v>0</v>
      </c>
      <c r="M51" s="311">
        <v>0</v>
      </c>
    </row>
    <row r="52" spans="1:13">
      <c r="A52" s="128" t="str">
        <f t="shared" si="0"/>
        <v>SLP-TUM</v>
      </c>
      <c r="B52" s="128" t="str">
        <f t="shared" si="1"/>
        <v>DE_GBH04</v>
      </c>
      <c r="C52" s="228" t="str">
        <f t="shared" si="2"/>
        <v>BH4</v>
      </c>
      <c r="D52" s="224" t="s">
        <v>201</v>
      </c>
      <c r="E52" s="307">
        <v>2.4595180609999998</v>
      </c>
      <c r="F52" s="307">
        <v>-35.253212349999998</v>
      </c>
      <c r="G52" s="307">
        <v>6.0587000719999997</v>
      </c>
      <c r="H52" s="307">
        <v>0.164737049</v>
      </c>
      <c r="I52" s="309">
        <v>40</v>
      </c>
      <c r="J52" s="310">
        <v>0</v>
      </c>
      <c r="K52" s="310">
        <v>0</v>
      </c>
      <c r="L52" s="310">
        <v>0</v>
      </c>
      <c r="M52" s="311">
        <v>0</v>
      </c>
    </row>
    <row r="53" spans="1:13">
      <c r="A53" s="128" t="str">
        <f t="shared" si="0"/>
        <v>SLP-TUM</v>
      </c>
      <c r="B53" s="128" t="str">
        <f t="shared" si="1"/>
        <v>DE_GBH05</v>
      </c>
      <c r="C53" s="228" t="str">
        <f t="shared" si="2"/>
        <v>BH5</v>
      </c>
      <c r="D53" s="224" t="s">
        <v>202</v>
      </c>
      <c r="E53" s="307">
        <v>2.98</v>
      </c>
      <c r="F53" s="307">
        <v>-35.799999999999997</v>
      </c>
      <c r="G53" s="307">
        <v>5.6340580620000003</v>
      </c>
      <c r="H53" s="307">
        <v>0</v>
      </c>
      <c r="I53" s="309">
        <v>40</v>
      </c>
      <c r="J53" s="310">
        <v>0</v>
      </c>
      <c r="K53" s="310">
        <v>0</v>
      </c>
      <c r="L53" s="310">
        <v>0</v>
      </c>
      <c r="M53" s="311">
        <v>0</v>
      </c>
    </row>
    <row r="54" spans="1:13">
      <c r="A54" s="128" t="str">
        <f t="shared" si="0"/>
        <v>SLP-FfE</v>
      </c>
      <c r="B54" s="128" t="str">
        <f t="shared" si="1"/>
        <v>DE_GBH33</v>
      </c>
      <c r="C54" s="228" t="str">
        <f t="shared" si="2"/>
        <v>HB3</v>
      </c>
      <c r="D54" s="224" t="s">
        <v>203</v>
      </c>
      <c r="E54" s="312">
        <v>0.98742830199278697</v>
      </c>
      <c r="F54" s="312">
        <v>-35.253212349999998</v>
      </c>
      <c r="G54" s="312">
        <v>6.1544406409999999</v>
      </c>
      <c r="H54" s="312">
        <v>0.226571574644788</v>
      </c>
      <c r="I54" s="313">
        <v>40</v>
      </c>
      <c r="J54" s="314">
        <v>-3.3901972877937302E-2</v>
      </c>
      <c r="K54" s="314">
        <v>0.69382336958448299</v>
      </c>
      <c r="L54" s="314">
        <v>-1.2849007801732501E-3</v>
      </c>
      <c r="M54" s="315">
        <v>0.20297316569454901</v>
      </c>
    </row>
    <row r="55" spans="1:13">
      <c r="A55" s="128" t="str">
        <f t="shared" si="0"/>
        <v>SLP-FfE</v>
      </c>
      <c r="B55" s="128" t="str">
        <f t="shared" si="1"/>
        <v>DE_GBH34</v>
      </c>
      <c r="C55" s="228" t="str">
        <f t="shared" si="2"/>
        <v>HB4</v>
      </c>
      <c r="D55" s="224" t="s">
        <v>204</v>
      </c>
      <c r="E55" s="316">
        <v>0.987258471486126</v>
      </c>
      <c r="F55" s="316">
        <v>-35.253212349999998</v>
      </c>
      <c r="G55" s="316">
        <v>6.0587000719999997</v>
      </c>
      <c r="H55" s="316">
        <v>7.9351178479290699E-2</v>
      </c>
      <c r="I55" s="317">
        <v>40</v>
      </c>
      <c r="J55" s="318">
        <v>-4.95013227495672E-2</v>
      </c>
      <c r="K55" s="318">
        <v>0.96379986125322403</v>
      </c>
      <c r="L55" s="318">
        <v>-2.2303785271091201E-3</v>
      </c>
      <c r="M55" s="319">
        <v>0.22883982780254</v>
      </c>
    </row>
    <row r="56" spans="1:13">
      <c r="A56" s="128" t="str">
        <f t="shared" si="0"/>
        <v>SLP-TUM</v>
      </c>
      <c r="B56" s="128" t="str">
        <f t="shared" si="1"/>
        <v>DE_GWA01</v>
      </c>
      <c r="C56" s="228" t="str">
        <f t="shared" si="2"/>
        <v>WA1</v>
      </c>
      <c r="D56" s="224" t="s">
        <v>205</v>
      </c>
      <c r="E56" s="307">
        <v>0.4</v>
      </c>
      <c r="F56" s="307">
        <v>-40.514948179999998</v>
      </c>
      <c r="G56" s="307">
        <v>2.874795695</v>
      </c>
      <c r="H56" s="307">
        <v>0.93510758400000005</v>
      </c>
      <c r="I56" s="309">
        <v>40</v>
      </c>
      <c r="J56" s="310">
        <v>0</v>
      </c>
      <c r="K56" s="310">
        <v>0</v>
      </c>
      <c r="L56" s="310">
        <v>0</v>
      </c>
      <c r="M56" s="311">
        <v>0</v>
      </c>
    </row>
    <row r="57" spans="1:13">
      <c r="A57" s="128" t="str">
        <f t="shared" si="0"/>
        <v>SLP-TUM</v>
      </c>
      <c r="B57" s="128" t="str">
        <f t="shared" si="1"/>
        <v>DE_GWA02</v>
      </c>
      <c r="C57" s="228" t="str">
        <f t="shared" si="2"/>
        <v>WA2</v>
      </c>
      <c r="D57" s="224" t="s">
        <v>206</v>
      </c>
      <c r="E57" s="307">
        <v>0.61662289299999995</v>
      </c>
      <c r="F57" s="307">
        <v>-38.4</v>
      </c>
      <c r="G57" s="307">
        <v>3.8705351889999999</v>
      </c>
      <c r="H57" s="307">
        <v>0.87002503099999995</v>
      </c>
      <c r="I57" s="309">
        <v>40</v>
      </c>
      <c r="J57" s="310">
        <v>0</v>
      </c>
      <c r="K57" s="310">
        <v>0</v>
      </c>
      <c r="L57" s="310">
        <v>0</v>
      </c>
      <c r="M57" s="311">
        <v>0</v>
      </c>
    </row>
    <row r="58" spans="1:13">
      <c r="A58" s="128" t="str">
        <f t="shared" si="0"/>
        <v>SLP-TUM</v>
      </c>
      <c r="B58" s="128" t="str">
        <f t="shared" si="1"/>
        <v>DE_GWA03</v>
      </c>
      <c r="C58" s="228" t="str">
        <f t="shared" si="2"/>
        <v>WA3</v>
      </c>
      <c r="D58" s="224" t="s">
        <v>207</v>
      </c>
      <c r="E58" s="307">
        <v>0.76572901199999999</v>
      </c>
      <c r="F58" s="307">
        <v>-36.023791150000001</v>
      </c>
      <c r="G58" s="307">
        <v>4.8662746830000003</v>
      </c>
      <c r="H58" s="307">
        <v>0.80494247799999996</v>
      </c>
      <c r="I58" s="309">
        <v>40</v>
      </c>
      <c r="J58" s="310">
        <v>0</v>
      </c>
      <c r="K58" s="310">
        <v>0</v>
      </c>
      <c r="L58" s="310">
        <v>0</v>
      </c>
      <c r="M58" s="311">
        <v>0</v>
      </c>
    </row>
    <row r="59" spans="1:13">
      <c r="A59" s="128" t="str">
        <f t="shared" si="0"/>
        <v>SLP-TUM</v>
      </c>
      <c r="B59" s="128" t="str">
        <f t="shared" si="1"/>
        <v>DE_GWA04</v>
      </c>
      <c r="C59" s="228" t="str">
        <f t="shared" si="2"/>
        <v>WA4</v>
      </c>
      <c r="D59" s="224" t="s">
        <v>208</v>
      </c>
      <c r="E59" s="307">
        <v>1.053587472</v>
      </c>
      <c r="F59" s="307">
        <v>-35.299999999999997</v>
      </c>
      <c r="G59" s="307">
        <v>4.8662746830000003</v>
      </c>
      <c r="H59" s="307">
        <v>0.68110423399999998</v>
      </c>
      <c r="I59" s="309">
        <v>40</v>
      </c>
      <c r="J59" s="310">
        <v>0</v>
      </c>
      <c r="K59" s="310">
        <v>0</v>
      </c>
      <c r="L59" s="310">
        <v>0</v>
      </c>
      <c r="M59" s="311">
        <v>0</v>
      </c>
    </row>
    <row r="60" spans="1:13">
      <c r="A60" s="128" t="str">
        <f t="shared" si="0"/>
        <v>SLP-TUM</v>
      </c>
      <c r="B60" s="128" t="str">
        <f t="shared" si="1"/>
        <v>DE_GWA05</v>
      </c>
      <c r="C60" s="228" t="str">
        <f t="shared" si="2"/>
        <v>WA5</v>
      </c>
      <c r="D60" s="224" t="s">
        <v>209</v>
      </c>
      <c r="E60" s="307">
        <v>1.276885373</v>
      </c>
      <c r="F60" s="307">
        <v>-34.342437070000003</v>
      </c>
      <c r="G60" s="307">
        <v>5.4518822419999999</v>
      </c>
      <c r="H60" s="307">
        <v>0.55726598999999999</v>
      </c>
      <c r="I60" s="309">
        <v>40</v>
      </c>
      <c r="J60" s="310">
        <v>0</v>
      </c>
      <c r="K60" s="310">
        <v>0</v>
      </c>
      <c r="L60" s="310">
        <v>0</v>
      </c>
      <c r="M60" s="311">
        <v>0</v>
      </c>
    </row>
    <row r="61" spans="1:13">
      <c r="A61" s="128" t="str">
        <f t="shared" si="0"/>
        <v>SLP-FfE</v>
      </c>
      <c r="B61" s="128" t="str">
        <f t="shared" si="1"/>
        <v>DE_GWA33</v>
      </c>
      <c r="C61" s="228" t="str">
        <f t="shared" si="2"/>
        <v>AW3</v>
      </c>
      <c r="D61" s="224" t="s">
        <v>210</v>
      </c>
      <c r="E61" s="312">
        <v>0.33378383212380802</v>
      </c>
      <c r="F61" s="312">
        <v>-36.023791150000001</v>
      </c>
      <c r="G61" s="312">
        <v>4.8662746830000003</v>
      </c>
      <c r="H61" s="312">
        <v>0.49122795797177399</v>
      </c>
      <c r="I61" s="313">
        <v>40</v>
      </c>
      <c r="J61" s="314">
        <v>-9.2263492839078001E-3</v>
      </c>
      <c r="K61" s="314">
        <v>0.45957571089624999</v>
      </c>
      <c r="L61" s="314">
        <v>-9.6764244989513298E-4</v>
      </c>
      <c r="M61" s="315">
        <v>0.39642907517863601</v>
      </c>
    </row>
    <row r="62" spans="1:13">
      <c r="A62" s="128" t="str">
        <f t="shared" si="0"/>
        <v>SLP-FfE</v>
      </c>
      <c r="B62" s="128" t="str">
        <f t="shared" si="1"/>
        <v>DE_GWA34</v>
      </c>
      <c r="C62" s="228" t="str">
        <f t="shared" si="2"/>
        <v>AW4</v>
      </c>
      <c r="D62" s="224" t="s">
        <v>211</v>
      </c>
      <c r="E62" s="316">
        <v>0.39253387380634902</v>
      </c>
      <c r="F62" s="316">
        <v>-35.299999999999997</v>
      </c>
      <c r="G62" s="316">
        <v>4.8662746830000003</v>
      </c>
      <c r="H62" s="316">
        <v>0.30450986619695802</v>
      </c>
      <c r="I62" s="317">
        <v>40</v>
      </c>
      <c r="J62" s="318">
        <v>-1.67993072626435E-2</v>
      </c>
      <c r="K62" s="318">
        <v>0.67108889173422104</v>
      </c>
      <c r="L62" s="318">
        <v>-2.0300823594516502E-3</v>
      </c>
      <c r="M62" s="319">
        <v>0.56146234289608699</v>
      </c>
    </row>
    <row r="63" spans="1:13">
      <c r="A63" s="128" t="str">
        <f t="shared" si="0"/>
        <v>SLP-TUM</v>
      </c>
      <c r="B63" s="128" t="str">
        <f t="shared" si="1"/>
        <v>DE_GGB01</v>
      </c>
      <c r="C63" s="228" t="str">
        <f t="shared" si="2"/>
        <v>GB1</v>
      </c>
      <c r="D63" s="224" t="s">
        <v>212</v>
      </c>
      <c r="E63" s="307">
        <v>3.176194476</v>
      </c>
      <c r="F63" s="307">
        <v>-40.836660860000002</v>
      </c>
      <c r="G63" s="307">
        <v>3.6785891739999999</v>
      </c>
      <c r="H63" s="307">
        <v>0.15021557599999999</v>
      </c>
      <c r="I63" s="309">
        <v>40</v>
      </c>
      <c r="J63" s="310">
        <v>0</v>
      </c>
      <c r="K63" s="310">
        <v>0</v>
      </c>
      <c r="L63" s="310">
        <v>0</v>
      </c>
      <c r="M63" s="311">
        <v>0</v>
      </c>
    </row>
    <row r="64" spans="1:13">
      <c r="A64" s="128" t="str">
        <f t="shared" si="0"/>
        <v>SLP-TUM</v>
      </c>
      <c r="B64" s="128" t="str">
        <f t="shared" si="1"/>
        <v>DE_GGB02</v>
      </c>
      <c r="C64" s="228" t="str">
        <f t="shared" si="2"/>
        <v>GB2</v>
      </c>
      <c r="D64" s="224" t="s">
        <v>213</v>
      </c>
      <c r="E64" s="307">
        <v>3.3904645059999998</v>
      </c>
      <c r="F64" s="307">
        <v>-39.287521640000001</v>
      </c>
      <c r="G64" s="307">
        <v>4.4905740459999999</v>
      </c>
      <c r="H64" s="307">
        <v>8.3478316999999996E-2</v>
      </c>
      <c r="I64" s="309">
        <v>40</v>
      </c>
      <c r="J64" s="310">
        <v>0</v>
      </c>
      <c r="K64" s="310">
        <v>0</v>
      </c>
      <c r="L64" s="310">
        <v>0</v>
      </c>
      <c r="M64" s="311">
        <v>0</v>
      </c>
    </row>
    <row r="65" spans="1:13">
      <c r="A65" s="128" t="str">
        <f t="shared" si="0"/>
        <v>SLP-TUM</v>
      </c>
      <c r="B65" s="128" t="str">
        <f t="shared" si="1"/>
        <v>DE_GGB03</v>
      </c>
      <c r="C65" s="228" t="str">
        <f t="shared" si="2"/>
        <v>GB3</v>
      </c>
      <c r="D65" s="224" t="s">
        <v>214</v>
      </c>
      <c r="E65" s="307">
        <v>3.2572742130000001</v>
      </c>
      <c r="F65" s="307">
        <v>-37.5</v>
      </c>
      <c r="G65" s="307">
        <v>6.3462147949999999</v>
      </c>
      <c r="H65" s="307">
        <v>8.6622649999999995E-2</v>
      </c>
      <c r="I65" s="309">
        <v>40</v>
      </c>
      <c r="J65" s="310">
        <v>0</v>
      </c>
      <c r="K65" s="310">
        <v>0</v>
      </c>
      <c r="L65" s="310">
        <v>0</v>
      </c>
      <c r="M65" s="311">
        <v>0</v>
      </c>
    </row>
    <row r="66" spans="1:13">
      <c r="A66" s="128" t="str">
        <f t="shared" si="0"/>
        <v>SLP-TUM</v>
      </c>
      <c r="B66" s="128" t="str">
        <f t="shared" si="1"/>
        <v>DE_GGB04</v>
      </c>
      <c r="C66" s="228" t="str">
        <f t="shared" si="2"/>
        <v>GB4</v>
      </c>
      <c r="D66" s="224" t="s">
        <v>215</v>
      </c>
      <c r="E66" s="307">
        <v>3.601773562</v>
      </c>
      <c r="F66" s="307">
        <v>-37.88253684</v>
      </c>
      <c r="G66" s="307">
        <v>6.9836070289999999</v>
      </c>
      <c r="H66" s="307">
        <v>5.4826185999999999E-2</v>
      </c>
      <c r="I66" s="309">
        <v>40</v>
      </c>
      <c r="J66" s="310">
        <v>0</v>
      </c>
      <c r="K66" s="310">
        <v>0</v>
      </c>
      <c r="L66" s="310">
        <v>0</v>
      </c>
      <c r="M66" s="311">
        <v>0</v>
      </c>
    </row>
    <row r="67" spans="1:13">
      <c r="A67" s="128" t="str">
        <f t="shared" si="0"/>
        <v>SLP-TUM</v>
      </c>
      <c r="B67" s="128" t="str">
        <f t="shared" si="1"/>
        <v>DE_GGB05</v>
      </c>
      <c r="C67" s="228" t="str">
        <f t="shared" si="2"/>
        <v>GB5</v>
      </c>
      <c r="D67" s="224" t="s">
        <v>216</v>
      </c>
      <c r="E67" s="307">
        <v>3.9320532479999999</v>
      </c>
      <c r="F67" s="307">
        <v>-38.143324819999997</v>
      </c>
      <c r="G67" s="307">
        <v>7.6185870979999999</v>
      </c>
      <c r="H67" s="307">
        <v>2.3029722999999998E-2</v>
      </c>
      <c r="I67" s="309">
        <v>40</v>
      </c>
      <c r="J67" s="310">
        <v>0</v>
      </c>
      <c r="K67" s="310">
        <v>0</v>
      </c>
      <c r="L67" s="310">
        <v>0</v>
      </c>
      <c r="M67" s="311">
        <v>0</v>
      </c>
    </row>
    <row r="68" spans="1:13">
      <c r="A68" s="128" t="str">
        <f t="shared" ref="A68:A92" si="3">IF(MID(D68,1,8)="SigLinDe","SLP-FfE","SLP-TUM")</f>
        <v>SLP-FfE</v>
      </c>
      <c r="B68" s="128" t="str">
        <f t="shared" ref="B68:B92" si="4">"DE_"&amp;IF(A68="SLP-TUM",MID(D68,5,4)&amp;RIGHT(D68,1),"")&amp;IF(A68="SLP-FfE",MID(D65,5,3)&amp;"3"&amp;RIGHT(D65,1),"")</f>
        <v>DE_GGB33</v>
      </c>
      <c r="C68" s="228" t="str">
        <f t="shared" ref="C68:C92" si="5">IF(A68="SLP-TUM",LEFT(D68,3),"")&amp;IF(A68="SLP-FfE",MID(D65,2,1)&amp;MID(D65,1,1)&amp;MID(D65,3,1),"")</f>
        <v>BG3</v>
      </c>
      <c r="D68" s="224" t="s">
        <v>217</v>
      </c>
      <c r="E68" s="320">
        <v>1.82137779524266</v>
      </c>
      <c r="F68" s="320">
        <v>-37.5</v>
      </c>
      <c r="G68" s="320">
        <v>6.3462147949999999</v>
      </c>
      <c r="H68" s="320">
        <v>6.7811791498411197E-2</v>
      </c>
      <c r="I68" s="321">
        <v>40</v>
      </c>
      <c r="J68" s="322">
        <v>-6.0766568968526301E-2</v>
      </c>
      <c r="K68" s="322">
        <v>0.93081585658295796</v>
      </c>
      <c r="L68" s="322">
        <v>-1.3966888276177401E-3</v>
      </c>
      <c r="M68" s="323">
        <v>8.5039879949281097E-2</v>
      </c>
    </row>
    <row r="69" spans="1:13">
      <c r="A69" s="128" t="str">
        <f t="shared" si="3"/>
        <v>SLP-FfE</v>
      </c>
      <c r="B69" s="128" t="str">
        <f t="shared" si="4"/>
        <v>DE_GGB34</v>
      </c>
      <c r="C69" s="228" t="str">
        <f t="shared" si="5"/>
        <v>BG4</v>
      </c>
      <c r="D69" s="224" t="s">
        <v>218</v>
      </c>
      <c r="E69" s="316">
        <v>1.62668116109167</v>
      </c>
      <c r="F69" s="316">
        <v>-37.88253684</v>
      </c>
      <c r="G69" s="316">
        <v>6.9836070289999999</v>
      </c>
      <c r="H69" s="316">
        <v>2.9713602712276601E-2</v>
      </c>
      <c r="I69" s="317">
        <v>40</v>
      </c>
      <c r="J69" s="318">
        <v>-8.5433289200744306E-2</v>
      </c>
      <c r="K69" s="318">
        <v>1.2709629183122999</v>
      </c>
      <c r="L69" s="318">
        <v>-1.1319192336313501E-3</v>
      </c>
      <c r="M69" s="319">
        <v>9.2812393180786906E-2</v>
      </c>
    </row>
    <row r="70" spans="1:13">
      <c r="A70" s="128" t="str">
        <f t="shared" si="3"/>
        <v>SLP-TUM</v>
      </c>
      <c r="B70" s="128" t="str">
        <f t="shared" si="4"/>
        <v>DE_GBA01</v>
      </c>
      <c r="C70" s="228" t="str">
        <f t="shared" si="5"/>
        <v>BA1</v>
      </c>
      <c r="D70" s="224" t="s">
        <v>219</v>
      </c>
      <c r="E70" s="307">
        <v>0.15</v>
      </c>
      <c r="F70" s="307">
        <v>-36</v>
      </c>
      <c r="G70" s="307">
        <v>2</v>
      </c>
      <c r="H70" s="307">
        <v>1</v>
      </c>
      <c r="I70" s="309">
        <v>40</v>
      </c>
      <c r="J70" s="310">
        <v>0</v>
      </c>
      <c r="K70" s="310">
        <v>0</v>
      </c>
      <c r="L70" s="310">
        <v>0</v>
      </c>
      <c r="M70" s="311">
        <v>0</v>
      </c>
    </row>
    <row r="71" spans="1:13">
      <c r="A71" s="128" t="str">
        <f t="shared" si="3"/>
        <v>SLP-TUM</v>
      </c>
      <c r="B71" s="128" t="str">
        <f t="shared" si="4"/>
        <v>DE_GBA02</v>
      </c>
      <c r="C71" s="228" t="str">
        <f t="shared" si="5"/>
        <v>BA2</v>
      </c>
      <c r="D71" s="224" t="s">
        <v>220</v>
      </c>
      <c r="E71" s="307">
        <v>0.38791910400000001</v>
      </c>
      <c r="F71" s="307">
        <v>-35.5</v>
      </c>
      <c r="G71" s="307">
        <v>4</v>
      </c>
      <c r="H71" s="307">
        <v>0.90548154300000006</v>
      </c>
      <c r="I71" s="309">
        <v>40</v>
      </c>
      <c r="J71" s="310">
        <v>0</v>
      </c>
      <c r="K71" s="310">
        <v>0</v>
      </c>
      <c r="L71" s="310">
        <v>0</v>
      </c>
      <c r="M71" s="311">
        <v>0</v>
      </c>
    </row>
    <row r="72" spans="1:13">
      <c r="A72" s="128" t="str">
        <f t="shared" si="3"/>
        <v>SLP-TUM</v>
      </c>
      <c r="B72" s="128" t="str">
        <f t="shared" si="4"/>
        <v>DE_GBA03</v>
      </c>
      <c r="C72" s="228" t="str">
        <f t="shared" si="5"/>
        <v>BA3</v>
      </c>
      <c r="D72" s="224" t="s">
        <v>221</v>
      </c>
      <c r="E72" s="307">
        <v>0.62619621599999997</v>
      </c>
      <c r="F72" s="307">
        <v>-33</v>
      </c>
      <c r="G72" s="307">
        <v>5.7212302499999996</v>
      </c>
      <c r="H72" s="307">
        <v>0.78556546000000005</v>
      </c>
      <c r="I72" s="309">
        <v>40</v>
      </c>
      <c r="J72" s="310">
        <v>0</v>
      </c>
      <c r="K72" s="310">
        <v>0</v>
      </c>
      <c r="L72" s="310">
        <v>0</v>
      </c>
      <c r="M72" s="311">
        <v>0</v>
      </c>
    </row>
    <row r="73" spans="1:13">
      <c r="A73" s="128" t="str">
        <f t="shared" si="3"/>
        <v>SLP-TUM</v>
      </c>
      <c r="B73" s="128" t="str">
        <f t="shared" si="4"/>
        <v>DE_GBA04</v>
      </c>
      <c r="C73" s="228" t="str">
        <f t="shared" si="5"/>
        <v>BA4</v>
      </c>
      <c r="D73" s="224" t="s">
        <v>222</v>
      </c>
      <c r="E73" s="307">
        <v>0.93158890100000002</v>
      </c>
      <c r="F73" s="307">
        <v>-33.35</v>
      </c>
      <c r="G73" s="307">
        <v>5.7212302499999996</v>
      </c>
      <c r="H73" s="307">
        <v>0.66564937700000004</v>
      </c>
      <c r="I73" s="309">
        <v>40</v>
      </c>
      <c r="J73" s="310">
        <v>0</v>
      </c>
      <c r="K73" s="310">
        <v>0</v>
      </c>
      <c r="L73" s="310">
        <v>0</v>
      </c>
      <c r="M73" s="311">
        <v>0</v>
      </c>
    </row>
    <row r="74" spans="1:13">
      <c r="A74" s="128" t="str">
        <f t="shared" si="3"/>
        <v>SLP-TUM</v>
      </c>
      <c r="B74" s="128" t="str">
        <f t="shared" si="4"/>
        <v>DE_GBA05</v>
      </c>
      <c r="C74" s="228" t="str">
        <f t="shared" si="5"/>
        <v>BA5</v>
      </c>
      <c r="D74" s="224" t="s">
        <v>223</v>
      </c>
      <c r="E74" s="307">
        <v>1.2779567300000001</v>
      </c>
      <c r="F74" s="307">
        <v>-34.517392000000001</v>
      </c>
      <c r="G74" s="307">
        <v>5.7212302499999996</v>
      </c>
      <c r="H74" s="307">
        <v>0.54573329400000004</v>
      </c>
      <c r="I74" s="309">
        <v>40</v>
      </c>
      <c r="J74" s="310">
        <v>0</v>
      </c>
      <c r="K74" s="310">
        <v>0</v>
      </c>
      <c r="L74" s="310">
        <v>0</v>
      </c>
      <c r="M74" s="311">
        <v>0</v>
      </c>
    </row>
    <row r="75" spans="1:13">
      <c r="A75" s="128" t="str">
        <f t="shared" si="3"/>
        <v>SLP-FfE</v>
      </c>
      <c r="B75" s="128" t="str">
        <f t="shared" si="4"/>
        <v>DE_GBA33</v>
      </c>
      <c r="C75" s="228" t="str">
        <f t="shared" si="5"/>
        <v>AB3</v>
      </c>
      <c r="D75" s="224" t="s">
        <v>224</v>
      </c>
      <c r="E75" s="320">
        <v>0.27700871173110803</v>
      </c>
      <c r="F75" s="320">
        <v>-33</v>
      </c>
      <c r="G75" s="320">
        <v>5.7212302499999996</v>
      </c>
      <c r="H75" s="320">
        <v>0.4865118291885</v>
      </c>
      <c r="I75" s="321">
        <v>40</v>
      </c>
      <c r="J75" s="322">
        <v>-9.4849130944012709E-3</v>
      </c>
      <c r="K75" s="322">
        <v>0.46302369368771501</v>
      </c>
      <c r="L75" s="322">
        <v>-7.1341860056578195E-4</v>
      </c>
      <c r="M75" s="323">
        <v>0.38674466988795903</v>
      </c>
    </row>
    <row r="76" spans="1:13">
      <c r="A76" s="128" t="str">
        <f t="shared" si="3"/>
        <v>SLP-FfE</v>
      </c>
      <c r="B76" s="128" t="str">
        <f t="shared" si="4"/>
        <v>DE_GBA34</v>
      </c>
      <c r="C76" s="228" t="str">
        <f t="shared" si="5"/>
        <v>AB4</v>
      </c>
      <c r="D76" s="224" t="s">
        <v>225</v>
      </c>
      <c r="E76" s="316">
        <v>0.35376401507794197</v>
      </c>
      <c r="F76" s="316">
        <v>-33.35</v>
      </c>
      <c r="G76" s="316">
        <v>5.7212302499999996</v>
      </c>
      <c r="H76" s="316">
        <v>0.30333053043746</v>
      </c>
      <c r="I76" s="317">
        <v>40</v>
      </c>
      <c r="J76" s="318">
        <v>-1.7746347868875599E-2</v>
      </c>
      <c r="K76" s="318">
        <v>0.68256991216863605</v>
      </c>
      <c r="L76" s="318">
        <v>-1.3911792841456701E-3</v>
      </c>
      <c r="M76" s="319">
        <v>0.543462385684501</v>
      </c>
    </row>
    <row r="77" spans="1:13">
      <c r="A77" s="128" t="str">
        <f t="shared" si="3"/>
        <v>SLP-TUM</v>
      </c>
      <c r="B77" s="128" t="str">
        <f t="shared" si="4"/>
        <v>DE_GPD01</v>
      </c>
      <c r="C77" s="228" t="str">
        <f t="shared" si="5"/>
        <v>PD1</v>
      </c>
      <c r="D77" s="224" t="s">
        <v>226</v>
      </c>
      <c r="E77" s="307">
        <v>1.489402246</v>
      </c>
      <c r="F77" s="307">
        <v>-32.425267750000003</v>
      </c>
      <c r="G77" s="307">
        <v>8.1732612079999996</v>
      </c>
      <c r="H77" s="307">
        <v>0.390598736</v>
      </c>
      <c r="I77" s="309">
        <v>40</v>
      </c>
      <c r="J77" s="310">
        <v>0</v>
      </c>
      <c r="K77" s="310">
        <v>0</v>
      </c>
      <c r="L77" s="310">
        <v>0</v>
      </c>
      <c r="M77" s="311">
        <v>0</v>
      </c>
    </row>
    <row r="78" spans="1:13">
      <c r="A78" s="128" t="str">
        <f t="shared" si="3"/>
        <v>SLP-TUM</v>
      </c>
      <c r="B78" s="128" t="str">
        <f t="shared" si="4"/>
        <v>DE_GPD02</v>
      </c>
      <c r="C78" s="228" t="str">
        <f t="shared" si="5"/>
        <v>PD2</v>
      </c>
      <c r="D78" s="224" t="s">
        <v>227</v>
      </c>
      <c r="E78" s="307">
        <v>2.5784172540000001</v>
      </c>
      <c r="F78" s="307">
        <v>-34.732126100000002</v>
      </c>
      <c r="G78" s="307">
        <v>6.4805035139999996</v>
      </c>
      <c r="H78" s="307">
        <v>0.140772912</v>
      </c>
      <c r="I78" s="309">
        <v>40</v>
      </c>
      <c r="J78" s="310">
        <v>0</v>
      </c>
      <c r="K78" s="310">
        <v>0</v>
      </c>
      <c r="L78" s="310">
        <v>0</v>
      </c>
      <c r="M78" s="311">
        <v>0</v>
      </c>
    </row>
    <row r="79" spans="1:13">
      <c r="A79" s="128" t="str">
        <f t="shared" si="3"/>
        <v>SLP-TUM</v>
      </c>
      <c r="B79" s="128" t="str">
        <f t="shared" si="4"/>
        <v>DE_GPD03</v>
      </c>
      <c r="C79" s="228" t="str">
        <f t="shared" si="5"/>
        <v>PD3</v>
      </c>
      <c r="D79" s="224" t="s">
        <v>228</v>
      </c>
      <c r="E79" s="307">
        <v>3.2</v>
      </c>
      <c r="F79" s="307">
        <v>-35.799999999999997</v>
      </c>
      <c r="G79" s="307">
        <v>8.4</v>
      </c>
      <c r="H79" s="307">
        <v>9.3848608E-2</v>
      </c>
      <c r="I79" s="309">
        <v>40</v>
      </c>
      <c r="J79" s="310">
        <v>0</v>
      </c>
      <c r="K79" s="310">
        <v>0</v>
      </c>
      <c r="L79" s="310">
        <v>0</v>
      </c>
      <c r="M79" s="311">
        <v>0</v>
      </c>
    </row>
    <row r="80" spans="1:13">
      <c r="A80" s="128" t="str">
        <f t="shared" si="3"/>
        <v>SLP-TUM</v>
      </c>
      <c r="B80" s="128" t="str">
        <f t="shared" si="4"/>
        <v>DE_GPD04</v>
      </c>
      <c r="C80" s="228" t="str">
        <f t="shared" si="5"/>
        <v>PD4</v>
      </c>
      <c r="D80" s="224" t="s">
        <v>229</v>
      </c>
      <c r="E80" s="307">
        <v>3.85</v>
      </c>
      <c r="F80" s="307">
        <v>-37</v>
      </c>
      <c r="G80" s="307">
        <v>10.2405021</v>
      </c>
      <c r="H80" s="307">
        <v>4.6924304E-2</v>
      </c>
      <c r="I80" s="309">
        <v>40</v>
      </c>
      <c r="J80" s="310">
        <v>0</v>
      </c>
      <c r="K80" s="310">
        <v>0</v>
      </c>
      <c r="L80" s="310">
        <v>0</v>
      </c>
      <c r="M80" s="311">
        <v>0</v>
      </c>
    </row>
    <row r="81" spans="1:13">
      <c r="A81" s="128" t="str">
        <f t="shared" si="3"/>
        <v>SLP-TUM</v>
      </c>
      <c r="B81" s="128" t="str">
        <f t="shared" si="4"/>
        <v>DE_GPD05</v>
      </c>
      <c r="C81" s="228" t="str">
        <f t="shared" si="5"/>
        <v>PD5</v>
      </c>
      <c r="D81" s="224" t="s">
        <v>230</v>
      </c>
      <c r="E81" s="307">
        <v>4.7462813920000002</v>
      </c>
      <c r="F81" s="307">
        <v>-38.750429390000001</v>
      </c>
      <c r="G81" s="307">
        <v>10.27533341</v>
      </c>
      <c r="H81" s="307">
        <v>0</v>
      </c>
      <c r="I81" s="309">
        <v>40</v>
      </c>
      <c r="J81" s="310">
        <v>0</v>
      </c>
      <c r="K81" s="310">
        <v>0</v>
      </c>
      <c r="L81" s="310">
        <v>0</v>
      </c>
      <c r="M81" s="311">
        <v>0</v>
      </c>
    </row>
    <row r="82" spans="1:13">
      <c r="A82" s="128" t="str">
        <f t="shared" si="3"/>
        <v>SLP-FfE</v>
      </c>
      <c r="B82" s="128" t="str">
        <f t="shared" si="4"/>
        <v>DE_GPD33</v>
      </c>
      <c r="C82" s="228" t="str">
        <f t="shared" si="5"/>
        <v>DP3</v>
      </c>
      <c r="D82" s="224" t="s">
        <v>231</v>
      </c>
      <c r="E82" s="320">
        <v>1.7110739256233101</v>
      </c>
      <c r="F82" s="320">
        <v>-35.799999999999997</v>
      </c>
      <c r="G82" s="320">
        <v>8.4</v>
      </c>
      <c r="H82" s="320">
        <v>7.0254583920868696E-2</v>
      </c>
      <c r="I82" s="321">
        <v>40</v>
      </c>
      <c r="J82" s="322">
        <v>-7.4538113411129703E-2</v>
      </c>
      <c r="K82" s="322">
        <v>1.04630053886108</v>
      </c>
      <c r="L82" s="322">
        <v>-3.6720793281783798E-4</v>
      </c>
      <c r="M82" s="323">
        <v>6.2188226223612801E-2</v>
      </c>
    </row>
    <row r="83" spans="1:13">
      <c r="A83" s="128" t="str">
        <f t="shared" si="3"/>
        <v>SLP-FfE</v>
      </c>
      <c r="B83" s="128" t="str">
        <f t="shared" si="4"/>
        <v>DE_GPD34</v>
      </c>
      <c r="C83" s="228" t="str">
        <f t="shared" si="5"/>
        <v>DP4</v>
      </c>
      <c r="D83" s="224" t="s">
        <v>232</v>
      </c>
      <c r="E83" s="316">
        <v>1.88346094379506</v>
      </c>
      <c r="F83" s="316">
        <v>-37</v>
      </c>
      <c r="G83" s="316">
        <v>10.2405021</v>
      </c>
      <c r="H83" s="316">
        <v>2.7547042254160901E-2</v>
      </c>
      <c r="I83" s="317">
        <v>40</v>
      </c>
      <c r="J83" s="318">
        <v>-0.12530997479160699</v>
      </c>
      <c r="K83" s="318">
        <v>1.62759988176077</v>
      </c>
      <c r="L83" s="318">
        <v>-1.10508201486912E-4</v>
      </c>
      <c r="M83" s="319">
        <v>6.3511941350692602E-2</v>
      </c>
    </row>
    <row r="84" spans="1:13">
      <c r="A84" s="128" t="str">
        <f t="shared" si="3"/>
        <v>SLP-TUM</v>
      </c>
      <c r="B84" s="128" t="str">
        <f t="shared" si="4"/>
        <v>DE_GMF01</v>
      </c>
      <c r="C84" s="228" t="str">
        <f t="shared" si="5"/>
        <v>MF1</v>
      </c>
      <c r="D84" s="224" t="s">
        <v>233</v>
      </c>
      <c r="E84" s="307">
        <v>2.1163530869999998</v>
      </c>
      <c r="F84" s="307">
        <v>-34.262862310000003</v>
      </c>
      <c r="G84" s="307">
        <v>5.1763874239999996</v>
      </c>
      <c r="H84" s="307">
        <v>0.160694541</v>
      </c>
      <c r="I84" s="309">
        <v>40</v>
      </c>
      <c r="J84" s="310">
        <v>0</v>
      </c>
      <c r="K84" s="310">
        <v>0</v>
      </c>
      <c r="L84" s="310">
        <v>0</v>
      </c>
      <c r="M84" s="311">
        <v>0</v>
      </c>
    </row>
    <row r="85" spans="1:13">
      <c r="A85" s="128" t="str">
        <f t="shared" si="3"/>
        <v>SLP-TUM</v>
      </c>
      <c r="B85" s="128" t="str">
        <f t="shared" si="4"/>
        <v>DE_GMF02</v>
      </c>
      <c r="C85" s="228" t="str">
        <f t="shared" si="5"/>
        <v>MF2</v>
      </c>
      <c r="D85" s="224" t="s">
        <v>234</v>
      </c>
      <c r="E85" s="307">
        <v>2.248633329</v>
      </c>
      <c r="F85" s="307">
        <v>-34.542843070000004</v>
      </c>
      <c r="G85" s="307">
        <v>5.5545244839999999</v>
      </c>
      <c r="H85" s="307">
        <v>0.14082196299999999</v>
      </c>
      <c r="I85" s="309">
        <v>40</v>
      </c>
      <c r="J85" s="310">
        <v>0</v>
      </c>
      <c r="K85" s="310">
        <v>0</v>
      </c>
      <c r="L85" s="310">
        <v>0</v>
      </c>
      <c r="M85" s="311">
        <v>0</v>
      </c>
    </row>
    <row r="86" spans="1:13">
      <c r="A86" s="128" t="str">
        <f t="shared" si="3"/>
        <v>SLP-TUM</v>
      </c>
      <c r="B86" s="128" t="str">
        <f t="shared" si="4"/>
        <v>DE_GMF03</v>
      </c>
      <c r="C86" s="228" t="str">
        <f t="shared" si="5"/>
        <v>MF3</v>
      </c>
      <c r="D86" s="224" t="s">
        <v>235</v>
      </c>
      <c r="E86" s="307">
        <v>2.387761791</v>
      </c>
      <c r="F86" s="307">
        <v>-34.721360509999997</v>
      </c>
      <c r="G86" s="307">
        <v>5.8164304019999999</v>
      </c>
      <c r="H86" s="307">
        <v>0.120819368</v>
      </c>
      <c r="I86" s="309">
        <v>40</v>
      </c>
      <c r="J86" s="310">
        <v>0</v>
      </c>
      <c r="K86" s="310">
        <v>0</v>
      </c>
      <c r="L86" s="310">
        <v>0</v>
      </c>
      <c r="M86" s="311">
        <v>0</v>
      </c>
    </row>
    <row r="87" spans="1:13">
      <c r="A87" s="128" t="str">
        <f t="shared" si="3"/>
        <v>SLP-TUM</v>
      </c>
      <c r="B87" s="128" t="str">
        <f t="shared" si="4"/>
        <v>DE_GMF04</v>
      </c>
      <c r="C87" s="228" t="str">
        <f t="shared" si="5"/>
        <v>MF4</v>
      </c>
      <c r="D87" s="224" t="s">
        <v>236</v>
      </c>
      <c r="E87" s="307">
        <v>2.5187775189999999</v>
      </c>
      <c r="F87" s="307">
        <v>-35.033375419999999</v>
      </c>
      <c r="G87" s="307">
        <v>6.224063396</v>
      </c>
      <c r="H87" s="307">
        <v>0.10107817199999999</v>
      </c>
      <c r="I87" s="309">
        <v>40</v>
      </c>
      <c r="J87" s="310">
        <v>0</v>
      </c>
      <c r="K87" s="310">
        <v>0</v>
      </c>
      <c r="L87" s="310">
        <v>0</v>
      </c>
      <c r="M87" s="311">
        <v>0</v>
      </c>
    </row>
    <row r="88" spans="1:13">
      <c r="A88" s="128" t="str">
        <f t="shared" si="3"/>
        <v>SLP-TUM</v>
      </c>
      <c r="B88" s="128" t="str">
        <f t="shared" si="4"/>
        <v>DE_GMF05</v>
      </c>
      <c r="C88" s="228" t="str">
        <f t="shared" si="5"/>
        <v>MF5</v>
      </c>
      <c r="D88" s="224" t="s">
        <v>237</v>
      </c>
      <c r="E88" s="307">
        <v>2.656440592</v>
      </c>
      <c r="F88" s="307">
        <v>-35.251692669999997</v>
      </c>
      <c r="G88" s="307">
        <v>6.5182658619999998</v>
      </c>
      <c r="H88" s="307">
        <v>8.1205866000000002E-2</v>
      </c>
      <c r="I88" s="309">
        <v>40</v>
      </c>
      <c r="J88" s="310">
        <v>0</v>
      </c>
      <c r="K88" s="310">
        <v>0</v>
      </c>
      <c r="L88" s="310">
        <v>0</v>
      </c>
      <c r="M88" s="311">
        <v>0</v>
      </c>
    </row>
    <row r="89" spans="1:13">
      <c r="A89" s="128" t="str">
        <f t="shared" si="3"/>
        <v>SLP-FfE</v>
      </c>
      <c r="B89" s="128" t="str">
        <f t="shared" si="4"/>
        <v>DE_GMF33</v>
      </c>
      <c r="C89" s="228" t="str">
        <f t="shared" si="5"/>
        <v>FM3</v>
      </c>
      <c r="D89" s="224" t="s">
        <v>238</v>
      </c>
      <c r="E89" s="320">
        <v>1.2328654654123199</v>
      </c>
      <c r="F89" s="320">
        <v>-34.721360509999997</v>
      </c>
      <c r="G89" s="320">
        <v>5.8164304019999999</v>
      </c>
      <c r="H89" s="320">
        <v>8.7335193020600194E-2</v>
      </c>
      <c r="I89" s="321">
        <v>40</v>
      </c>
      <c r="J89" s="322">
        <v>-4.0928399400390697E-2</v>
      </c>
      <c r="K89" s="322">
        <v>0.76729203945074098</v>
      </c>
      <c r="L89" s="322">
        <v>-2.23202741619469E-3</v>
      </c>
      <c r="M89" s="323">
        <v>0.119920720218609</v>
      </c>
    </row>
    <row r="90" spans="1:13">
      <c r="A90" s="128" t="str">
        <f t="shared" si="3"/>
        <v>SLP-FfE</v>
      </c>
      <c r="B90" s="128" t="str">
        <f t="shared" si="4"/>
        <v>DE_GMF34</v>
      </c>
      <c r="C90" s="228" t="str">
        <f t="shared" si="5"/>
        <v>FM4</v>
      </c>
      <c r="D90" s="224" t="s">
        <v>239</v>
      </c>
      <c r="E90" s="316">
        <v>1.0443537680583199</v>
      </c>
      <c r="F90" s="316">
        <v>-35.033375419999999</v>
      </c>
      <c r="G90" s="316">
        <v>6.224063396</v>
      </c>
      <c r="H90" s="316">
        <v>5.0291716040989698E-2</v>
      </c>
      <c r="I90" s="317">
        <v>40</v>
      </c>
      <c r="J90" s="318">
        <v>-5.3583022235768898E-2</v>
      </c>
      <c r="K90" s="318">
        <v>0.99959009039973401</v>
      </c>
      <c r="L90" s="318">
        <v>-2.17584483209612E-3</v>
      </c>
      <c r="M90" s="319">
        <v>0.163329881177145</v>
      </c>
    </row>
    <row r="91" spans="1:13">
      <c r="A91" s="128" t="str">
        <f t="shared" si="3"/>
        <v>SLP-TUM</v>
      </c>
      <c r="B91" s="128" t="str">
        <f t="shared" si="4"/>
        <v>DE_GHD03</v>
      </c>
      <c r="C91" s="228" t="str">
        <f t="shared" si="5"/>
        <v>HD3</v>
      </c>
      <c r="D91" s="224" t="s">
        <v>240</v>
      </c>
      <c r="E91" s="307">
        <v>2.579251014</v>
      </c>
      <c r="F91" s="307">
        <v>-35.681614400000001</v>
      </c>
      <c r="G91" s="307">
        <v>6.685797612</v>
      </c>
      <c r="H91" s="307">
        <v>0.19955409900000001</v>
      </c>
      <c r="I91" s="309">
        <v>40</v>
      </c>
      <c r="J91" s="310">
        <v>0</v>
      </c>
      <c r="K91" s="310">
        <v>0</v>
      </c>
      <c r="L91" s="310">
        <v>0</v>
      </c>
      <c r="M91" s="311">
        <v>0</v>
      </c>
    </row>
    <row r="92" spans="1:13">
      <c r="A92" s="128" t="str">
        <f t="shared" si="3"/>
        <v>SLP-TUM</v>
      </c>
      <c r="B92" s="128" t="str">
        <f t="shared" si="4"/>
        <v>DE_GHD04</v>
      </c>
      <c r="C92" s="228" t="str">
        <f t="shared" si="5"/>
        <v>HD4</v>
      </c>
      <c r="D92" s="224" t="s">
        <v>241</v>
      </c>
      <c r="E92" s="307">
        <v>3.0084345560000001</v>
      </c>
      <c r="F92" s="307">
        <v>-36.607845269999999</v>
      </c>
      <c r="G92" s="307">
        <v>7.3211869529999998</v>
      </c>
      <c r="H92" s="307">
        <v>0.154966031</v>
      </c>
      <c r="I92" s="309">
        <v>40</v>
      </c>
      <c r="J92" s="310">
        <v>0</v>
      </c>
      <c r="K92" s="310">
        <v>0</v>
      </c>
      <c r="L92" s="310">
        <v>0</v>
      </c>
      <c r="M92" s="311">
        <v>0</v>
      </c>
    </row>
    <row r="93" spans="1:13">
      <c r="A93" s="128" t="str">
        <f t="shared" ref="A93:A94" si="6">IF(MID(D93,1,8)="SigLinDe","SLP-FfE","SLP-TUM")</f>
        <v>SLP-FfE</v>
      </c>
      <c r="B93" s="128" t="str">
        <f>"DE_"&amp;IF(A93="SLP-TUM",MID(D93,5,4)&amp;RIGHT(D93,1),"")&amp;IF(A93="SLP-FfE",MID(D91,5,3)&amp;"3"&amp;RIGHT(D91,1),"")</f>
        <v>DE_GHD33</v>
      </c>
      <c r="C93" s="228" t="str">
        <f>IF(A93="SLP-TUM",LEFT(D93,3),"")&amp;IF(A93="SLP-FfE",MID(D91,2,1)&amp;MID(D91,1,1)&amp;MID(D91,3,1),"")</f>
        <v>DH3</v>
      </c>
      <c r="D93" s="224" t="s">
        <v>242</v>
      </c>
      <c r="E93" s="320">
        <v>1.3010623280670599</v>
      </c>
      <c r="F93" s="320">
        <v>-35.681614400000001</v>
      </c>
      <c r="G93" s="320">
        <v>6.685797612</v>
      </c>
      <c r="H93" s="320">
        <v>0.14092666704225201</v>
      </c>
      <c r="I93" s="321">
        <v>40</v>
      </c>
      <c r="J93" s="322">
        <v>-4.7342808824630003E-2</v>
      </c>
      <c r="K93" s="322">
        <v>0.81416912533326502</v>
      </c>
      <c r="L93" s="322">
        <v>-1.0600643623825999E-3</v>
      </c>
      <c r="M93" s="323">
        <v>0.132509207320192</v>
      </c>
    </row>
    <row r="94" spans="1:13" ht="15" thickBot="1">
      <c r="A94" s="229" t="str">
        <f t="shared" si="6"/>
        <v>SLP-FfE</v>
      </c>
      <c r="B94" s="229" t="str">
        <f>"DE_"&amp;IF(A94="SLP-TUM",MID(D94,5,4)&amp;RIGHT(D94,1),"")&amp;IF(A94="SLP-FfE",MID(D92,5,3)&amp;"3"&amp;RIGHT(D92,1),"")</f>
        <v>DE_GHD34</v>
      </c>
      <c r="C94" s="230" t="str">
        <f>IF(A94="SLP-TUM",LEFT(D94,3),"")&amp;IF(A94="SLP-FfE",MID(D92,2,1)&amp;MID(D92,1,1)&amp;MID(D92,3,1),"")</f>
        <v>DH4</v>
      </c>
      <c r="D94" s="231" t="s">
        <v>243</v>
      </c>
      <c r="E94" s="324">
        <v>1.2569600366115099</v>
      </c>
      <c r="F94" s="324">
        <v>-36.607845269999999</v>
      </c>
      <c r="G94" s="324">
        <v>7.3211869529999998</v>
      </c>
      <c r="H94" s="324">
        <v>7.7695999446950006E-2</v>
      </c>
      <c r="I94" s="325">
        <v>40</v>
      </c>
      <c r="J94" s="326">
        <v>-6.9682598068340706E-2</v>
      </c>
      <c r="K94" s="326">
        <v>1.13797018307135</v>
      </c>
      <c r="L94" s="326">
        <v>-8.5220021901797499E-4</v>
      </c>
      <c r="M94" s="327">
        <v>0.19210675752294901</v>
      </c>
    </row>
    <row r="95" spans="1:13">
      <c r="A95" s="128" t="s">
        <v>245</v>
      </c>
      <c r="B95" s="128" t="s">
        <v>50</v>
      </c>
      <c r="C95" s="128" t="s">
        <v>317</v>
      </c>
      <c r="D95" s="232" t="s">
        <v>272</v>
      </c>
      <c r="E95" s="128">
        <v>3.0217398597999998</v>
      </c>
      <c r="F95" s="128">
        <v>-37.182359950799999</v>
      </c>
      <c r="G95" s="128">
        <v>5.6477169550999999</v>
      </c>
      <c r="H95" s="128">
        <v>0.1152387563712</v>
      </c>
      <c r="I95" s="225">
        <v>40</v>
      </c>
      <c r="J95" s="226">
        <v>0</v>
      </c>
      <c r="K95" s="226">
        <v>0</v>
      </c>
      <c r="L95" s="226">
        <v>0</v>
      </c>
      <c r="M95" s="227">
        <v>0</v>
      </c>
    </row>
    <row r="96" spans="1:13">
      <c r="A96" s="128" t="s">
        <v>245</v>
      </c>
      <c r="B96" s="128" t="s">
        <v>55</v>
      </c>
      <c r="C96" s="128" t="s">
        <v>322</v>
      </c>
      <c r="D96" s="232" t="s">
        <v>272</v>
      </c>
      <c r="E96" s="128">
        <v>3.1592940409999999</v>
      </c>
      <c r="F96" s="128">
        <v>-37.4068859976</v>
      </c>
      <c r="G96" s="128">
        <v>6.1418925604999997</v>
      </c>
      <c r="H96" s="128">
        <v>9.2266110628999989E-2</v>
      </c>
      <c r="I96" s="225">
        <v>40</v>
      </c>
      <c r="J96" s="226">
        <v>0</v>
      </c>
      <c r="K96" s="226">
        <v>0</v>
      </c>
      <c r="L96" s="226">
        <v>0</v>
      </c>
      <c r="M96" s="227">
        <v>0</v>
      </c>
    </row>
    <row r="97" spans="1:13">
      <c r="A97" s="128" t="s">
        <v>245</v>
      </c>
      <c r="B97" s="128" t="s">
        <v>60</v>
      </c>
      <c r="C97" s="128" t="s">
        <v>327</v>
      </c>
      <c r="D97" s="232" t="s">
        <v>272</v>
      </c>
      <c r="E97" s="128">
        <v>2.3548082787000002</v>
      </c>
      <c r="F97" s="128">
        <v>-34.715029850400001</v>
      </c>
      <c r="G97" s="128">
        <v>5.8675639272</v>
      </c>
      <c r="H97" s="128">
        <v>0.15092742664779998</v>
      </c>
      <c r="I97" s="225">
        <v>40</v>
      </c>
      <c r="J97" s="226">
        <v>0</v>
      </c>
      <c r="K97" s="226">
        <v>0</v>
      </c>
      <c r="L97" s="226">
        <v>0</v>
      </c>
      <c r="M97" s="227">
        <v>0</v>
      </c>
    </row>
    <row r="98" spans="1:13">
      <c r="A98" s="128" t="s">
        <v>245</v>
      </c>
      <c r="B98" s="128" t="s">
        <v>65</v>
      </c>
      <c r="C98" s="128" t="s">
        <v>332</v>
      </c>
      <c r="D98" s="232" t="s">
        <v>272</v>
      </c>
      <c r="E98" s="128">
        <v>2.4859160575999999</v>
      </c>
      <c r="F98" s="128">
        <v>-35.043597772699997</v>
      </c>
      <c r="G98" s="128">
        <v>6.2818214214000001</v>
      </c>
      <c r="H98" s="128">
        <v>0.12839042175739998</v>
      </c>
      <c r="I98" s="225">
        <v>40</v>
      </c>
      <c r="J98" s="226">
        <v>0</v>
      </c>
      <c r="K98" s="226">
        <v>0</v>
      </c>
      <c r="L98" s="226">
        <v>0</v>
      </c>
      <c r="M98" s="227">
        <v>0</v>
      </c>
    </row>
    <row r="99" spans="1:13">
      <c r="A99" s="128" t="s">
        <v>245</v>
      </c>
      <c r="B99" s="128" t="s">
        <v>18</v>
      </c>
      <c r="C99" s="128" t="s">
        <v>285</v>
      </c>
      <c r="D99" s="232" t="s">
        <v>272</v>
      </c>
      <c r="E99" s="128">
        <v>3.0553842454</v>
      </c>
      <c r="F99" s="128">
        <v>-37.183637422300002</v>
      </c>
      <c r="G99" s="128">
        <v>5.6810824598999998</v>
      </c>
      <c r="H99" s="128">
        <v>0.10016998486249999</v>
      </c>
      <c r="I99" s="225">
        <v>40</v>
      </c>
      <c r="J99" s="226">
        <v>0</v>
      </c>
      <c r="K99" s="226">
        <v>0</v>
      </c>
      <c r="L99" s="226">
        <v>0</v>
      </c>
      <c r="M99" s="227">
        <v>0</v>
      </c>
    </row>
    <row r="100" spans="1:13">
      <c r="A100" s="128" t="s">
        <v>245</v>
      </c>
      <c r="B100" s="128" t="s">
        <v>22</v>
      </c>
      <c r="C100" s="128" t="s">
        <v>289</v>
      </c>
      <c r="D100" s="232" t="s">
        <v>272</v>
      </c>
      <c r="E100" s="128">
        <v>3.1935978110000001</v>
      </c>
      <c r="F100" s="128">
        <v>-37.414247826900002</v>
      </c>
      <c r="G100" s="128">
        <v>6.1824021474000004</v>
      </c>
      <c r="H100" s="128">
        <v>7.8921271362500003E-2</v>
      </c>
      <c r="I100" s="225">
        <v>40</v>
      </c>
      <c r="J100" s="226">
        <v>0</v>
      </c>
      <c r="K100" s="226">
        <v>0</v>
      </c>
      <c r="L100" s="226">
        <v>0</v>
      </c>
      <c r="M100" s="227">
        <v>0</v>
      </c>
    </row>
    <row r="101" spans="1:13">
      <c r="A101" s="128" t="s">
        <v>245</v>
      </c>
      <c r="B101" s="128" t="s">
        <v>26</v>
      </c>
      <c r="C101" s="128" t="s">
        <v>293</v>
      </c>
      <c r="D101" s="232" t="s">
        <v>272</v>
      </c>
      <c r="E101" s="128">
        <v>2.3987552319000001</v>
      </c>
      <c r="F101" s="128">
        <v>-34.723487774500001</v>
      </c>
      <c r="G101" s="128">
        <v>5.7996446390000003</v>
      </c>
      <c r="H101" s="128">
        <v>0.12390732033749999</v>
      </c>
      <c r="I101" s="225">
        <v>40</v>
      </c>
      <c r="J101" s="226">
        <v>0</v>
      </c>
      <c r="K101" s="226">
        <v>0</v>
      </c>
      <c r="L101" s="226">
        <v>0</v>
      </c>
      <c r="M101" s="227">
        <v>0</v>
      </c>
    </row>
    <row r="102" spans="1:13">
      <c r="A102" s="128" t="s">
        <v>245</v>
      </c>
      <c r="B102" s="128" t="s">
        <v>30</v>
      </c>
      <c r="C102" s="128" t="s">
        <v>297</v>
      </c>
      <c r="D102" s="232" t="s">
        <v>272</v>
      </c>
      <c r="E102" s="128">
        <v>2.5297380184999998</v>
      </c>
      <c r="F102" s="128">
        <v>-35.030014509799997</v>
      </c>
      <c r="G102" s="128">
        <v>6.2051108885000001</v>
      </c>
      <c r="H102" s="128">
        <v>0.10300644025</v>
      </c>
      <c r="I102" s="225">
        <v>40</v>
      </c>
      <c r="J102" s="226">
        <v>0</v>
      </c>
      <c r="K102" s="226">
        <v>0</v>
      </c>
      <c r="L102" s="226">
        <v>0</v>
      </c>
      <c r="M102" s="227">
        <v>0</v>
      </c>
    </row>
    <row r="103" spans="1:13">
      <c r="A103" s="128" t="s">
        <v>245</v>
      </c>
      <c r="B103" s="128" t="s">
        <v>34</v>
      </c>
      <c r="C103" s="128" t="s">
        <v>301</v>
      </c>
      <c r="D103" s="232" t="s">
        <v>272</v>
      </c>
      <c r="E103" s="128">
        <v>3.0385546748999999</v>
      </c>
      <c r="F103" s="128">
        <v>-37.182990840800002</v>
      </c>
      <c r="G103" s="128">
        <v>5.6644868649999998</v>
      </c>
      <c r="H103" s="128">
        <v>9.5584450725400005E-2</v>
      </c>
      <c r="I103" s="225">
        <v>40</v>
      </c>
      <c r="J103" s="226">
        <v>0</v>
      </c>
      <c r="K103" s="226">
        <v>0</v>
      </c>
      <c r="L103" s="226">
        <v>0</v>
      </c>
      <c r="M103" s="227">
        <v>0</v>
      </c>
    </row>
    <row r="104" spans="1:13">
      <c r="A104" s="128" t="s">
        <v>245</v>
      </c>
      <c r="B104" s="128" t="s">
        <v>38</v>
      </c>
      <c r="C104" s="128" t="s">
        <v>305</v>
      </c>
      <c r="D104" s="232" t="s">
        <v>272</v>
      </c>
      <c r="E104" s="128">
        <v>3.1764404493999998</v>
      </c>
      <c r="F104" s="128">
        <v>-37.410583151700003</v>
      </c>
      <c r="G104" s="128">
        <v>6.1622335977000002</v>
      </c>
      <c r="H104" s="128">
        <v>7.5937720365800002E-2</v>
      </c>
      <c r="I104" s="225">
        <v>40</v>
      </c>
      <c r="J104" s="226">
        <v>0</v>
      </c>
      <c r="K104" s="226">
        <v>0</v>
      </c>
      <c r="L104" s="226">
        <v>0</v>
      </c>
      <c r="M104" s="227">
        <v>0</v>
      </c>
    </row>
    <row r="105" spans="1:13">
      <c r="A105" s="128" t="s">
        <v>245</v>
      </c>
      <c r="B105" s="128" t="s">
        <v>42</v>
      </c>
      <c r="C105" s="128" t="s">
        <v>309</v>
      </c>
      <c r="D105" s="232" t="s">
        <v>272</v>
      </c>
      <c r="E105" s="128">
        <v>2.3767683503999999</v>
      </c>
      <c r="F105" s="128">
        <v>-34.719233251299997</v>
      </c>
      <c r="G105" s="128">
        <v>5.8332161640000004</v>
      </c>
      <c r="H105" s="128">
        <v>0.12181819977010001</v>
      </c>
      <c r="I105" s="225">
        <v>40</v>
      </c>
      <c r="J105" s="226">
        <v>0</v>
      </c>
      <c r="K105" s="226">
        <v>0</v>
      </c>
      <c r="L105" s="226">
        <v>0</v>
      </c>
      <c r="M105" s="227">
        <v>0</v>
      </c>
    </row>
    <row r="106" spans="1:13">
      <c r="A106" s="128" t="s">
        <v>245</v>
      </c>
      <c r="B106" s="128" t="s">
        <v>46</v>
      </c>
      <c r="C106" s="128" t="s">
        <v>313</v>
      </c>
      <c r="D106" s="232" t="s">
        <v>272</v>
      </c>
      <c r="E106" s="128">
        <v>2.5078170188</v>
      </c>
      <c r="F106" s="128">
        <v>-35.036736334399997</v>
      </c>
      <c r="G106" s="128">
        <v>6.2430159032999999</v>
      </c>
      <c r="H106" s="128">
        <v>0.1025195150444</v>
      </c>
      <c r="I106" s="225">
        <v>40</v>
      </c>
      <c r="J106" s="226">
        <v>0</v>
      </c>
      <c r="K106" s="226">
        <v>0</v>
      </c>
      <c r="L106" s="226">
        <v>0</v>
      </c>
      <c r="M106" s="227">
        <v>0</v>
      </c>
    </row>
    <row r="107" spans="1:13">
      <c r="A107" s="128" t="s">
        <v>245</v>
      </c>
      <c r="B107" s="128" t="s">
        <v>51</v>
      </c>
      <c r="C107" s="128" t="s">
        <v>318</v>
      </c>
      <c r="D107" s="232" t="s">
        <v>272</v>
      </c>
      <c r="E107" s="128">
        <v>3.0217398597999998</v>
      </c>
      <c r="F107" s="128">
        <v>-37.182359950799999</v>
      </c>
      <c r="G107" s="128">
        <v>5.6477169550999999</v>
      </c>
      <c r="H107" s="128">
        <v>9.5626240752000005E-2</v>
      </c>
      <c r="I107" s="225">
        <v>40</v>
      </c>
      <c r="J107" s="226">
        <v>0</v>
      </c>
      <c r="K107" s="226">
        <v>0</v>
      </c>
      <c r="L107" s="226">
        <v>0</v>
      </c>
      <c r="M107" s="227">
        <v>0</v>
      </c>
    </row>
    <row r="108" spans="1:13">
      <c r="A108" s="128" t="s">
        <v>245</v>
      </c>
      <c r="B108" s="128" t="s">
        <v>56</v>
      </c>
      <c r="C108" s="128" t="s">
        <v>323</v>
      </c>
      <c r="D108" s="232" t="s">
        <v>272</v>
      </c>
      <c r="E108" s="128">
        <v>3.1592940409999999</v>
      </c>
      <c r="F108" s="128">
        <v>-37.4068859976</v>
      </c>
      <c r="G108" s="128">
        <v>6.1418925604999997</v>
      </c>
      <c r="H108" s="128">
        <v>7.6563315902499998E-2</v>
      </c>
      <c r="I108" s="225">
        <v>40</v>
      </c>
      <c r="J108" s="226">
        <v>0</v>
      </c>
      <c r="K108" s="226">
        <v>0</v>
      </c>
      <c r="L108" s="226">
        <v>0</v>
      </c>
      <c r="M108" s="227">
        <v>0</v>
      </c>
    </row>
    <row r="109" spans="1:13">
      <c r="A109" s="128" t="s">
        <v>245</v>
      </c>
      <c r="B109" s="128" t="s">
        <v>61</v>
      </c>
      <c r="C109" s="128" t="s">
        <v>328</v>
      </c>
      <c r="D109" s="232" t="s">
        <v>272</v>
      </c>
      <c r="E109" s="128">
        <v>2.3548082787000002</v>
      </c>
      <c r="F109" s="128">
        <v>-34.715029850400001</v>
      </c>
      <c r="G109" s="128">
        <v>5.8675639272</v>
      </c>
      <c r="H109" s="128">
        <v>0.12524104642549999</v>
      </c>
      <c r="I109" s="225">
        <v>40</v>
      </c>
      <c r="J109" s="226">
        <v>0</v>
      </c>
      <c r="K109" s="226">
        <v>0</v>
      </c>
      <c r="L109" s="226">
        <v>0</v>
      </c>
      <c r="M109" s="227">
        <v>0</v>
      </c>
    </row>
    <row r="110" spans="1:13">
      <c r="A110" s="128" t="s">
        <v>245</v>
      </c>
      <c r="B110" s="128" t="s">
        <v>66</v>
      </c>
      <c r="C110" s="128" t="s">
        <v>333</v>
      </c>
      <c r="D110" s="232" t="s">
        <v>272</v>
      </c>
      <c r="E110" s="128">
        <v>2.4859160575999999</v>
      </c>
      <c r="F110" s="128">
        <v>-35.043597772699997</v>
      </c>
      <c r="G110" s="128">
        <v>6.2818214214000001</v>
      </c>
      <c r="H110" s="128">
        <v>0.1065396205915</v>
      </c>
      <c r="I110" s="225">
        <v>40</v>
      </c>
      <c r="J110" s="226">
        <v>0</v>
      </c>
      <c r="K110" s="226">
        <v>0</v>
      </c>
      <c r="L110" s="226">
        <v>0</v>
      </c>
      <c r="M110" s="227">
        <v>0</v>
      </c>
    </row>
    <row r="111" spans="1:13">
      <c r="A111" s="128" t="s">
        <v>245</v>
      </c>
      <c r="B111" s="128" t="s">
        <v>6</v>
      </c>
      <c r="C111" s="128" t="s">
        <v>273</v>
      </c>
      <c r="D111" s="232" t="s">
        <v>272</v>
      </c>
      <c r="E111" s="128">
        <v>3.0890720564</v>
      </c>
      <c r="F111" s="128">
        <v>-37.184949682000003</v>
      </c>
      <c r="G111" s="128">
        <v>5.7137959130000002</v>
      </c>
      <c r="H111" s="128">
        <v>8.1525544629600002E-2</v>
      </c>
      <c r="I111" s="225">
        <v>40</v>
      </c>
      <c r="J111" s="226">
        <v>0</v>
      </c>
      <c r="K111" s="226">
        <v>0</v>
      </c>
      <c r="L111" s="226">
        <v>0</v>
      </c>
      <c r="M111" s="227">
        <v>0</v>
      </c>
    </row>
    <row r="112" spans="1:13">
      <c r="A112" s="128" t="s">
        <v>245</v>
      </c>
      <c r="B112" s="128" t="s">
        <v>7</v>
      </c>
      <c r="C112" s="128" t="s">
        <v>274</v>
      </c>
      <c r="D112" s="232" t="s">
        <v>272</v>
      </c>
      <c r="E112" s="128">
        <v>3.2279445929000001</v>
      </c>
      <c r="F112" s="128">
        <v>-37.4214799891</v>
      </c>
      <c r="G112" s="128">
        <v>6.2222288165000004</v>
      </c>
      <c r="H112" s="128">
        <v>6.3044340009600006E-2</v>
      </c>
      <c r="I112" s="225">
        <v>40</v>
      </c>
      <c r="J112" s="226">
        <v>0</v>
      </c>
      <c r="K112" s="226">
        <v>0</v>
      </c>
      <c r="L112" s="226">
        <v>0</v>
      </c>
      <c r="M112" s="227">
        <v>0</v>
      </c>
    </row>
    <row r="113" spans="1:13">
      <c r="A113" s="128" t="s">
        <v>245</v>
      </c>
      <c r="B113" s="128" t="s">
        <v>8</v>
      </c>
      <c r="C113" s="128" t="s">
        <v>275</v>
      </c>
      <c r="D113" s="232" t="s">
        <v>272</v>
      </c>
      <c r="E113" s="128">
        <v>2.4428072126</v>
      </c>
      <c r="F113" s="128">
        <v>-34.732143756500001</v>
      </c>
      <c r="G113" s="128">
        <v>5.7347347252</v>
      </c>
      <c r="H113" s="128">
        <v>9.4097006726700003E-2</v>
      </c>
      <c r="I113" s="225">
        <v>40</v>
      </c>
      <c r="J113" s="226">
        <v>0</v>
      </c>
      <c r="K113" s="226">
        <v>0</v>
      </c>
      <c r="L113" s="226">
        <v>0</v>
      </c>
      <c r="M113" s="227">
        <v>0</v>
      </c>
    </row>
    <row r="114" spans="1:13">
      <c r="A114" s="128" t="s">
        <v>245</v>
      </c>
      <c r="B114" s="128" t="s">
        <v>9</v>
      </c>
      <c r="C114" s="128" t="s">
        <v>276</v>
      </c>
      <c r="D114" s="232" t="s">
        <v>272</v>
      </c>
      <c r="E114" s="128">
        <v>2.5736652121999999</v>
      </c>
      <c r="F114" s="128">
        <v>-35.016944175900001</v>
      </c>
      <c r="G114" s="128">
        <v>6.1318139781000003</v>
      </c>
      <c r="H114" s="128">
        <v>7.58603548598E-2</v>
      </c>
      <c r="I114" s="225">
        <v>40</v>
      </c>
      <c r="J114" s="226">
        <v>0</v>
      </c>
      <c r="K114" s="226">
        <v>0</v>
      </c>
      <c r="L114" s="226">
        <v>0</v>
      </c>
      <c r="M114" s="227">
        <v>0</v>
      </c>
    </row>
    <row r="115" spans="1:13">
      <c r="A115" s="128" t="s">
        <v>245</v>
      </c>
      <c r="B115" s="128" t="s">
        <v>19</v>
      </c>
      <c r="C115" s="128" t="s">
        <v>286</v>
      </c>
      <c r="D115" s="232" t="s">
        <v>272</v>
      </c>
      <c r="E115" s="128">
        <v>3.0553842454</v>
      </c>
      <c r="F115" s="128">
        <v>-37.183637422300002</v>
      </c>
      <c r="G115" s="128">
        <v>5.6810824598999998</v>
      </c>
      <c r="H115" s="128">
        <v>9.5018385640999986E-2</v>
      </c>
      <c r="I115" s="225">
        <v>40</v>
      </c>
      <c r="J115" s="226">
        <v>0</v>
      </c>
      <c r="K115" s="226">
        <v>0</v>
      </c>
      <c r="L115" s="226">
        <v>0</v>
      </c>
      <c r="M115" s="227">
        <v>0</v>
      </c>
    </row>
    <row r="116" spans="1:13">
      <c r="A116" s="128" t="s">
        <v>245</v>
      </c>
      <c r="B116" s="128" t="s">
        <v>23</v>
      </c>
      <c r="C116" s="128" t="s">
        <v>290</v>
      </c>
      <c r="D116" s="232" t="s">
        <v>272</v>
      </c>
      <c r="E116" s="128">
        <v>3.1935978110000001</v>
      </c>
      <c r="F116" s="128">
        <v>-37.414247826900002</v>
      </c>
      <c r="G116" s="128">
        <v>6.1824021474000004</v>
      </c>
      <c r="H116" s="128">
        <v>7.4862463120999992E-2</v>
      </c>
      <c r="I116" s="225">
        <v>40</v>
      </c>
      <c r="J116" s="226">
        <v>0</v>
      </c>
      <c r="K116" s="226">
        <v>0</v>
      </c>
      <c r="L116" s="226">
        <v>0</v>
      </c>
      <c r="M116" s="227">
        <v>0</v>
      </c>
    </row>
    <row r="117" spans="1:13">
      <c r="A117" s="128" t="s">
        <v>245</v>
      </c>
      <c r="B117" s="128" t="s">
        <v>27</v>
      </c>
      <c r="C117" s="128" t="s">
        <v>294</v>
      </c>
      <c r="D117" s="232" t="s">
        <v>272</v>
      </c>
      <c r="E117" s="128">
        <v>2.3987552319000001</v>
      </c>
      <c r="F117" s="128">
        <v>-34.723487774500001</v>
      </c>
      <c r="G117" s="128">
        <v>5.7996446390000003</v>
      </c>
      <c r="H117" s="128">
        <v>0.11753494386299999</v>
      </c>
      <c r="I117" s="225">
        <v>40</v>
      </c>
      <c r="J117" s="226">
        <v>0</v>
      </c>
      <c r="K117" s="226">
        <v>0</v>
      </c>
      <c r="L117" s="226">
        <v>0</v>
      </c>
      <c r="M117" s="227">
        <v>0</v>
      </c>
    </row>
    <row r="118" spans="1:13">
      <c r="A118" s="128" t="s">
        <v>245</v>
      </c>
      <c r="B118" s="128" t="s">
        <v>31</v>
      </c>
      <c r="C118" s="128" t="s">
        <v>298</v>
      </c>
      <c r="D118" s="232" t="s">
        <v>272</v>
      </c>
      <c r="E118" s="128">
        <v>2.5297380184999998</v>
      </c>
      <c r="F118" s="128">
        <v>-35.030014509799997</v>
      </c>
      <c r="G118" s="128">
        <v>6.2051108885000001</v>
      </c>
      <c r="H118" s="128">
        <v>9.7708966179999995E-2</v>
      </c>
      <c r="I118" s="225">
        <v>40</v>
      </c>
      <c r="J118" s="226">
        <v>0</v>
      </c>
      <c r="K118" s="226">
        <v>0</v>
      </c>
      <c r="L118" s="226">
        <v>0</v>
      </c>
      <c r="M118" s="227">
        <v>0</v>
      </c>
    </row>
    <row r="119" spans="1:13">
      <c r="A119" s="128" t="s">
        <v>245</v>
      </c>
      <c r="B119" s="128" t="s">
        <v>10</v>
      </c>
      <c r="C119" s="128" t="s">
        <v>277</v>
      </c>
      <c r="D119" s="232" t="s">
        <v>272</v>
      </c>
      <c r="E119" s="128">
        <v>3.0722214501999998</v>
      </c>
      <c r="F119" s="128">
        <v>-37.184284425999998</v>
      </c>
      <c r="G119" s="128">
        <v>5.6975233565999996</v>
      </c>
      <c r="H119" s="128">
        <v>9.0418848926399994E-2</v>
      </c>
      <c r="I119" s="225">
        <v>40</v>
      </c>
      <c r="J119" s="226">
        <v>0</v>
      </c>
      <c r="K119" s="226">
        <v>0</v>
      </c>
      <c r="L119" s="226">
        <v>0</v>
      </c>
      <c r="M119" s="227">
        <v>0</v>
      </c>
    </row>
    <row r="120" spans="1:13">
      <c r="A120" s="128" t="s">
        <v>245</v>
      </c>
      <c r="B120" s="128" t="s">
        <v>12</v>
      </c>
      <c r="C120" s="128" t="s">
        <v>279</v>
      </c>
      <c r="D120" s="232" t="s">
        <v>272</v>
      </c>
      <c r="E120" s="128">
        <v>3.2107659244</v>
      </c>
      <c r="F120" s="128">
        <v>-37.417880080300002</v>
      </c>
      <c r="G120" s="128">
        <v>6.2023999708000002</v>
      </c>
      <c r="H120" s="128">
        <v>7.0601700753600005E-2</v>
      </c>
      <c r="I120" s="225">
        <v>40</v>
      </c>
      <c r="J120" s="226">
        <v>0</v>
      </c>
      <c r="K120" s="226">
        <v>0</v>
      </c>
      <c r="L120" s="226">
        <v>0</v>
      </c>
      <c r="M120" s="227">
        <v>0</v>
      </c>
    </row>
    <row r="121" spans="1:13">
      <c r="A121" s="128" t="s">
        <v>245</v>
      </c>
      <c r="B121" s="128" t="s">
        <v>14</v>
      </c>
      <c r="C121" s="128" t="s">
        <v>281</v>
      </c>
      <c r="D121" s="232" t="s">
        <v>272</v>
      </c>
      <c r="E121" s="128">
        <v>2.4207683707999998</v>
      </c>
      <c r="F121" s="128">
        <v>-34.727791725099998</v>
      </c>
      <c r="G121" s="128">
        <v>5.7668252224999996</v>
      </c>
      <c r="H121" s="128">
        <v>0.1082275311744</v>
      </c>
      <c r="I121" s="225">
        <v>40</v>
      </c>
      <c r="J121" s="226">
        <v>0</v>
      </c>
      <c r="K121" s="226">
        <v>0</v>
      </c>
      <c r="L121" s="226">
        <v>0</v>
      </c>
      <c r="M121" s="227">
        <v>0</v>
      </c>
    </row>
    <row r="122" spans="1:13">
      <c r="A122" s="128" t="s">
        <v>245</v>
      </c>
      <c r="B122" s="128" t="s">
        <v>16</v>
      </c>
      <c r="C122" s="128" t="s">
        <v>283</v>
      </c>
      <c r="D122" s="232" t="s">
        <v>272</v>
      </c>
      <c r="E122" s="128">
        <v>2.5516882275000001</v>
      </c>
      <c r="F122" s="128">
        <v>-35.023421941899997</v>
      </c>
      <c r="G122" s="128">
        <v>6.1680699420999998</v>
      </c>
      <c r="H122" s="128">
        <v>8.8705762435199995E-2</v>
      </c>
      <c r="I122" s="225">
        <v>40</v>
      </c>
      <c r="J122" s="226">
        <v>0</v>
      </c>
      <c r="K122" s="226">
        <v>0</v>
      </c>
      <c r="L122" s="226">
        <v>0</v>
      </c>
      <c r="M122" s="227">
        <v>0</v>
      </c>
    </row>
    <row r="123" spans="1:13">
      <c r="A123" s="128" t="s">
        <v>245</v>
      </c>
      <c r="B123" s="128" t="s">
        <v>52</v>
      </c>
      <c r="C123" s="128" t="s">
        <v>319</v>
      </c>
      <c r="D123" s="232" t="s">
        <v>272</v>
      </c>
      <c r="E123" s="128">
        <v>3.0217398597999998</v>
      </c>
      <c r="F123" s="128">
        <v>-37.182359950799999</v>
      </c>
      <c r="G123" s="128">
        <v>5.6477169550999999</v>
      </c>
      <c r="H123" s="128">
        <v>0.115116939504</v>
      </c>
      <c r="I123" s="225">
        <v>40</v>
      </c>
      <c r="J123" s="226">
        <v>0</v>
      </c>
      <c r="K123" s="226">
        <v>0</v>
      </c>
      <c r="L123" s="226">
        <v>0</v>
      </c>
      <c r="M123" s="227">
        <v>0</v>
      </c>
    </row>
    <row r="124" spans="1:13">
      <c r="A124" s="128" t="s">
        <v>245</v>
      </c>
      <c r="B124" s="128" t="s">
        <v>57</v>
      </c>
      <c r="C124" s="128" t="s">
        <v>324</v>
      </c>
      <c r="D124" s="232" t="s">
        <v>272</v>
      </c>
      <c r="E124" s="128">
        <v>3.1592940409999999</v>
      </c>
      <c r="F124" s="128">
        <v>-37.4068859976</v>
      </c>
      <c r="G124" s="128">
        <v>6.1418925604999997</v>
      </c>
      <c r="H124" s="128">
        <v>9.2168577742499994E-2</v>
      </c>
      <c r="I124" s="225">
        <v>40</v>
      </c>
      <c r="J124" s="226">
        <v>0</v>
      </c>
      <c r="K124" s="226">
        <v>0</v>
      </c>
      <c r="L124" s="226">
        <v>0</v>
      </c>
      <c r="M124" s="227">
        <v>0</v>
      </c>
    </row>
    <row r="125" spans="1:13">
      <c r="A125" s="128" t="s">
        <v>245</v>
      </c>
      <c r="B125" s="128" t="s">
        <v>62</v>
      </c>
      <c r="C125" s="128" t="s">
        <v>329</v>
      </c>
      <c r="D125" s="232" t="s">
        <v>272</v>
      </c>
      <c r="E125" s="128">
        <v>2.3548082787000002</v>
      </c>
      <c r="F125" s="128">
        <v>-34.715029850400001</v>
      </c>
      <c r="G125" s="128">
        <v>5.8675639272</v>
      </c>
      <c r="H125" s="128">
        <v>0.15076788391349999</v>
      </c>
      <c r="I125" s="225">
        <v>40</v>
      </c>
      <c r="J125" s="226">
        <v>0</v>
      </c>
      <c r="K125" s="226">
        <v>0</v>
      </c>
      <c r="L125" s="226">
        <v>0</v>
      </c>
      <c r="M125" s="227">
        <v>0</v>
      </c>
    </row>
    <row r="126" spans="1:13">
      <c r="A126" s="128" t="s">
        <v>245</v>
      </c>
      <c r="B126" s="128" t="s">
        <v>67</v>
      </c>
      <c r="C126" s="128" t="s">
        <v>334</v>
      </c>
      <c r="D126" s="232" t="s">
        <v>272</v>
      </c>
      <c r="E126" s="128">
        <v>2.4859160575999999</v>
      </c>
      <c r="F126" s="128">
        <v>-35.043597772699997</v>
      </c>
      <c r="G126" s="128">
        <v>6.2818214214000001</v>
      </c>
      <c r="H126" s="128">
        <v>0.1282547024955</v>
      </c>
      <c r="I126" s="225">
        <v>40</v>
      </c>
      <c r="J126" s="226">
        <v>0</v>
      </c>
      <c r="K126" s="226">
        <v>0</v>
      </c>
      <c r="L126" s="226">
        <v>0</v>
      </c>
      <c r="M126" s="227">
        <v>0</v>
      </c>
    </row>
    <row r="127" spans="1:13">
      <c r="A127" s="128" t="s">
        <v>245</v>
      </c>
      <c r="B127" s="128" t="s">
        <v>20</v>
      </c>
      <c r="C127" s="128" t="s">
        <v>287</v>
      </c>
      <c r="D127" s="232" t="s">
        <v>272</v>
      </c>
      <c r="E127" s="128">
        <v>3.0553842454</v>
      </c>
      <c r="F127" s="128">
        <v>-37.183637422300002</v>
      </c>
      <c r="G127" s="128">
        <v>5.6810824598999998</v>
      </c>
      <c r="H127" s="128">
        <v>0.1029175044473</v>
      </c>
      <c r="I127" s="225">
        <v>40</v>
      </c>
      <c r="J127" s="226">
        <v>0</v>
      </c>
      <c r="K127" s="226">
        <v>0</v>
      </c>
      <c r="L127" s="226">
        <v>0</v>
      </c>
      <c r="M127" s="227">
        <v>0</v>
      </c>
    </row>
    <row r="128" spans="1:13">
      <c r="A128" s="128" t="s">
        <v>245</v>
      </c>
      <c r="B128" s="128" t="s">
        <v>24</v>
      </c>
      <c r="C128" s="128" t="s">
        <v>291</v>
      </c>
      <c r="D128" s="232" t="s">
        <v>272</v>
      </c>
      <c r="E128" s="128">
        <v>3.1935978110000001</v>
      </c>
      <c r="F128" s="128">
        <v>-37.414247826900002</v>
      </c>
      <c r="G128" s="128">
        <v>6.1824021474000004</v>
      </c>
      <c r="H128" s="128">
        <v>8.1085969091300003E-2</v>
      </c>
      <c r="I128" s="225">
        <v>40</v>
      </c>
      <c r="J128" s="226">
        <v>0</v>
      </c>
      <c r="K128" s="226">
        <v>0</v>
      </c>
      <c r="L128" s="226">
        <v>0</v>
      </c>
      <c r="M128" s="227">
        <v>0</v>
      </c>
    </row>
    <row r="129" spans="1:13">
      <c r="A129" s="128" t="s">
        <v>245</v>
      </c>
      <c r="B129" s="128" t="s">
        <v>28</v>
      </c>
      <c r="C129" s="128" t="s">
        <v>295</v>
      </c>
      <c r="D129" s="232" t="s">
        <v>272</v>
      </c>
      <c r="E129" s="128">
        <v>2.3987552319000001</v>
      </c>
      <c r="F129" s="128">
        <v>-34.723487774500001</v>
      </c>
      <c r="G129" s="128">
        <v>5.7996446390000003</v>
      </c>
      <c r="H129" s="128">
        <v>0.12730592112389999</v>
      </c>
      <c r="I129" s="225">
        <v>40</v>
      </c>
      <c r="J129" s="226">
        <v>0</v>
      </c>
      <c r="K129" s="226">
        <v>0</v>
      </c>
      <c r="L129" s="226">
        <v>0</v>
      </c>
      <c r="M129" s="227">
        <v>0</v>
      </c>
    </row>
    <row r="130" spans="1:13">
      <c r="A130" s="128" t="s">
        <v>245</v>
      </c>
      <c r="B130" s="128" t="s">
        <v>32</v>
      </c>
      <c r="C130" s="128" t="s">
        <v>299</v>
      </c>
      <c r="D130" s="232" t="s">
        <v>272</v>
      </c>
      <c r="E130" s="128">
        <v>2.5297380184999998</v>
      </c>
      <c r="F130" s="128">
        <v>-35.030014509799997</v>
      </c>
      <c r="G130" s="128">
        <v>6.2051108885000001</v>
      </c>
      <c r="H130" s="128">
        <v>0.105831759754</v>
      </c>
      <c r="I130" s="225">
        <v>40</v>
      </c>
      <c r="J130" s="226">
        <v>0</v>
      </c>
      <c r="K130" s="226">
        <v>0</v>
      </c>
      <c r="L130" s="226">
        <v>0</v>
      </c>
      <c r="M130" s="227">
        <v>0</v>
      </c>
    </row>
    <row r="131" spans="1:13">
      <c r="A131" s="128" t="s">
        <v>245</v>
      </c>
      <c r="B131" s="128" t="s">
        <v>21</v>
      </c>
      <c r="C131" s="128" t="s">
        <v>288</v>
      </c>
      <c r="D131" s="232" t="s">
        <v>272</v>
      </c>
      <c r="E131" s="128">
        <v>3.0553842454</v>
      </c>
      <c r="F131" s="128">
        <v>-37.183637422300002</v>
      </c>
      <c r="G131" s="128">
        <v>5.6810824598999998</v>
      </c>
      <c r="H131" s="128">
        <v>8.2196627578599996E-2</v>
      </c>
      <c r="I131" s="225">
        <v>40</v>
      </c>
      <c r="J131" s="226">
        <v>0</v>
      </c>
      <c r="K131" s="226">
        <v>0</v>
      </c>
      <c r="L131" s="226">
        <v>0</v>
      </c>
      <c r="M131" s="227">
        <v>0</v>
      </c>
    </row>
    <row r="132" spans="1:13">
      <c r="A132" s="128" t="s">
        <v>245</v>
      </c>
      <c r="B132" s="128" t="s">
        <v>25</v>
      </c>
      <c r="C132" s="128" t="s">
        <v>292</v>
      </c>
      <c r="D132" s="232" t="s">
        <v>272</v>
      </c>
      <c r="E132" s="128">
        <v>3.1935978110000001</v>
      </c>
      <c r="F132" s="128">
        <v>-37.414247826900002</v>
      </c>
      <c r="G132" s="128">
        <v>6.1824021474000004</v>
      </c>
      <c r="H132" s="128">
        <v>6.4760540386599993E-2</v>
      </c>
      <c r="I132" s="225">
        <v>40</v>
      </c>
      <c r="J132" s="226">
        <v>0</v>
      </c>
      <c r="K132" s="226">
        <v>0</v>
      </c>
      <c r="L132" s="226">
        <v>0</v>
      </c>
      <c r="M132" s="227">
        <v>0</v>
      </c>
    </row>
    <row r="133" spans="1:13">
      <c r="A133" s="128" t="s">
        <v>245</v>
      </c>
      <c r="B133" s="128" t="s">
        <v>29</v>
      </c>
      <c r="C133" s="128" t="s">
        <v>296</v>
      </c>
      <c r="D133" s="232" t="s">
        <v>272</v>
      </c>
      <c r="E133" s="128">
        <v>2.3987552319000001</v>
      </c>
      <c r="F133" s="128">
        <v>-34.723487774500001</v>
      </c>
      <c r="G133" s="128">
        <v>5.7996446390000003</v>
      </c>
      <c r="H133" s="128">
        <v>0.10167480685979999</v>
      </c>
      <c r="I133" s="225">
        <v>40</v>
      </c>
      <c r="J133" s="226">
        <v>0</v>
      </c>
      <c r="K133" s="226">
        <v>0</v>
      </c>
      <c r="L133" s="226">
        <v>0</v>
      </c>
      <c r="M133" s="227">
        <v>0</v>
      </c>
    </row>
    <row r="134" spans="1:13">
      <c r="A134" s="128" t="s">
        <v>245</v>
      </c>
      <c r="B134" s="128" t="s">
        <v>33</v>
      </c>
      <c r="C134" s="128" t="s">
        <v>300</v>
      </c>
      <c r="D134" s="232" t="s">
        <v>272</v>
      </c>
      <c r="E134" s="128">
        <v>2.5297380184999998</v>
      </c>
      <c r="F134" s="128">
        <v>-35.030014509799997</v>
      </c>
      <c r="G134" s="128">
        <v>6.2051108885000001</v>
      </c>
      <c r="H134" s="128">
        <v>8.4524141827999999E-2</v>
      </c>
      <c r="I134" s="225">
        <v>40</v>
      </c>
      <c r="J134" s="226">
        <v>0</v>
      </c>
      <c r="K134" s="226">
        <v>0</v>
      </c>
      <c r="L134" s="226">
        <v>0</v>
      </c>
      <c r="M134" s="227">
        <v>0</v>
      </c>
    </row>
    <row r="135" spans="1:13">
      <c r="A135" s="128" t="s">
        <v>245</v>
      </c>
      <c r="B135" s="128" t="s">
        <v>35</v>
      </c>
      <c r="C135" s="128" t="s">
        <v>302</v>
      </c>
      <c r="D135" s="232" t="s">
        <v>272</v>
      </c>
      <c r="E135" s="128">
        <v>3.0385546748999999</v>
      </c>
      <c r="F135" s="128">
        <v>-37.182990840800002</v>
      </c>
      <c r="G135" s="128">
        <v>5.6644868649999998</v>
      </c>
      <c r="H135" s="128">
        <v>9.3339574874000006E-2</v>
      </c>
      <c r="I135" s="225">
        <v>40</v>
      </c>
      <c r="J135" s="226">
        <v>0</v>
      </c>
      <c r="K135" s="226">
        <v>0</v>
      </c>
      <c r="L135" s="226">
        <v>0</v>
      </c>
      <c r="M135" s="227">
        <v>0</v>
      </c>
    </row>
    <row r="136" spans="1:13">
      <c r="A136" s="128" t="s">
        <v>245</v>
      </c>
      <c r="B136" s="128" t="s">
        <v>39</v>
      </c>
      <c r="C136" s="128" t="s">
        <v>306</v>
      </c>
      <c r="D136" s="232" t="s">
        <v>272</v>
      </c>
      <c r="E136" s="128">
        <v>3.1764404493999998</v>
      </c>
      <c r="F136" s="128">
        <v>-37.410583151700003</v>
      </c>
      <c r="G136" s="128">
        <v>6.1622335977000002</v>
      </c>
      <c r="H136" s="128">
        <v>7.4154263398000006E-2</v>
      </c>
      <c r="I136" s="225">
        <v>40</v>
      </c>
      <c r="J136" s="226">
        <v>0</v>
      </c>
      <c r="K136" s="226">
        <v>0</v>
      </c>
      <c r="L136" s="226">
        <v>0</v>
      </c>
      <c r="M136" s="227">
        <v>0</v>
      </c>
    </row>
    <row r="137" spans="1:13">
      <c r="A137" s="128" t="s">
        <v>245</v>
      </c>
      <c r="B137" s="128" t="s">
        <v>43</v>
      </c>
      <c r="C137" s="128" t="s">
        <v>310</v>
      </c>
      <c r="D137" s="232" t="s">
        <v>272</v>
      </c>
      <c r="E137" s="128">
        <v>2.3767683503999999</v>
      </c>
      <c r="F137" s="128">
        <v>-34.719233251299997</v>
      </c>
      <c r="G137" s="128">
        <v>5.8332161640000004</v>
      </c>
      <c r="H137" s="128">
        <v>0.11895720373100001</v>
      </c>
      <c r="I137" s="225">
        <v>40</v>
      </c>
      <c r="J137" s="226">
        <v>0</v>
      </c>
      <c r="K137" s="226">
        <v>0</v>
      </c>
      <c r="L137" s="226">
        <v>0</v>
      </c>
      <c r="M137" s="227">
        <v>0</v>
      </c>
    </row>
    <row r="138" spans="1:13">
      <c r="A138" s="128" t="s">
        <v>245</v>
      </c>
      <c r="B138" s="128" t="s">
        <v>47</v>
      </c>
      <c r="C138" s="128" t="s">
        <v>314</v>
      </c>
      <c r="D138" s="232" t="s">
        <v>272</v>
      </c>
      <c r="E138" s="128">
        <v>2.5078170188</v>
      </c>
      <c r="F138" s="128">
        <v>-35.036736334399997</v>
      </c>
      <c r="G138" s="128">
        <v>6.2430159032999999</v>
      </c>
      <c r="H138" s="128">
        <v>0.10011176376399999</v>
      </c>
      <c r="I138" s="225">
        <v>40</v>
      </c>
      <c r="J138" s="226">
        <v>0</v>
      </c>
      <c r="K138" s="226">
        <v>0</v>
      </c>
      <c r="L138" s="226">
        <v>0</v>
      </c>
      <c r="M138" s="227">
        <v>0</v>
      </c>
    </row>
    <row r="139" spans="1:13">
      <c r="A139" s="128" t="s">
        <v>245</v>
      </c>
      <c r="B139" s="128" t="s">
        <v>36</v>
      </c>
      <c r="C139" s="128" t="s">
        <v>303</v>
      </c>
      <c r="D139" s="232" t="s">
        <v>272</v>
      </c>
      <c r="E139" s="128">
        <v>3.0385546748999999</v>
      </c>
      <c r="F139" s="128">
        <v>-37.182990840800002</v>
      </c>
      <c r="G139" s="128">
        <v>5.6644868649999998</v>
      </c>
      <c r="H139" s="128">
        <v>0.1064543759006</v>
      </c>
      <c r="I139" s="225">
        <v>40</v>
      </c>
      <c r="J139" s="226">
        <v>0</v>
      </c>
      <c r="K139" s="226">
        <v>0</v>
      </c>
      <c r="L139" s="226">
        <v>0</v>
      </c>
      <c r="M139" s="227">
        <v>0</v>
      </c>
    </row>
    <row r="140" spans="1:13">
      <c r="A140" s="128" t="s">
        <v>245</v>
      </c>
      <c r="B140" s="128" t="s">
        <v>40</v>
      </c>
      <c r="C140" s="128" t="s">
        <v>307</v>
      </c>
      <c r="D140" s="232" t="s">
        <v>272</v>
      </c>
      <c r="E140" s="128">
        <v>3.1764404493999998</v>
      </c>
      <c r="F140" s="128">
        <v>-37.410583151700003</v>
      </c>
      <c r="G140" s="128">
        <v>6.1622335977000002</v>
      </c>
      <c r="H140" s="128">
        <v>8.4573406736199994E-2</v>
      </c>
      <c r="I140" s="225">
        <v>40</v>
      </c>
      <c r="J140" s="226">
        <v>0</v>
      </c>
      <c r="K140" s="226">
        <v>0</v>
      </c>
      <c r="L140" s="226">
        <v>0</v>
      </c>
      <c r="M140" s="227">
        <v>0</v>
      </c>
    </row>
    <row r="141" spans="1:13">
      <c r="A141" s="128" t="s">
        <v>245</v>
      </c>
      <c r="B141" s="128" t="s">
        <v>44</v>
      </c>
      <c r="C141" s="128" t="s">
        <v>311</v>
      </c>
      <c r="D141" s="232" t="s">
        <v>272</v>
      </c>
      <c r="E141" s="128">
        <v>2.3767683503999999</v>
      </c>
      <c r="F141" s="128">
        <v>-34.719233251299997</v>
      </c>
      <c r="G141" s="128">
        <v>5.8332161640000004</v>
      </c>
      <c r="H141" s="128">
        <v>0.1356714437489</v>
      </c>
      <c r="I141" s="225">
        <v>40</v>
      </c>
      <c r="J141" s="226">
        <v>0</v>
      </c>
      <c r="K141" s="226">
        <v>0</v>
      </c>
      <c r="L141" s="226">
        <v>0</v>
      </c>
      <c r="M141" s="227">
        <v>0</v>
      </c>
    </row>
    <row r="142" spans="1:13">
      <c r="A142" s="128" t="s">
        <v>245</v>
      </c>
      <c r="B142" s="128" t="s">
        <v>48</v>
      </c>
      <c r="C142" s="128" t="s">
        <v>315</v>
      </c>
      <c r="D142" s="232" t="s">
        <v>272</v>
      </c>
      <c r="E142" s="128">
        <v>2.5078170188</v>
      </c>
      <c r="F142" s="128">
        <v>-35.036736334399997</v>
      </c>
      <c r="G142" s="128">
        <v>6.2430159032999999</v>
      </c>
      <c r="H142" s="128">
        <v>0.11417810019159999</v>
      </c>
      <c r="I142" s="225">
        <v>40</v>
      </c>
      <c r="J142" s="226">
        <v>0</v>
      </c>
      <c r="K142" s="226">
        <v>0</v>
      </c>
      <c r="L142" s="226">
        <v>0</v>
      </c>
      <c r="M142" s="227">
        <v>0</v>
      </c>
    </row>
    <row r="143" spans="1:13">
      <c r="A143" s="128" t="s">
        <v>245</v>
      </c>
      <c r="B143" s="128" t="s">
        <v>11</v>
      </c>
      <c r="C143" s="128" t="s">
        <v>278</v>
      </c>
      <c r="D143" s="232" t="s">
        <v>272</v>
      </c>
      <c r="E143" s="128">
        <v>3.0722214501999998</v>
      </c>
      <c r="F143" s="128">
        <v>-37.184284425999998</v>
      </c>
      <c r="G143" s="128">
        <v>5.6975233565999996</v>
      </c>
      <c r="H143" s="128">
        <v>9.3521456487599991E-2</v>
      </c>
      <c r="I143" s="225">
        <v>40</v>
      </c>
      <c r="J143" s="226">
        <v>0</v>
      </c>
      <c r="K143" s="226">
        <v>0</v>
      </c>
      <c r="L143" s="226">
        <v>0</v>
      </c>
      <c r="M143" s="227">
        <v>0</v>
      </c>
    </row>
    <row r="144" spans="1:13">
      <c r="A144" s="128" t="s">
        <v>245</v>
      </c>
      <c r="B144" s="128" t="s">
        <v>13</v>
      </c>
      <c r="C144" s="128" t="s">
        <v>280</v>
      </c>
      <c r="D144" s="232" t="s">
        <v>272</v>
      </c>
      <c r="E144" s="128">
        <v>3.2107659244</v>
      </c>
      <c r="F144" s="128">
        <v>-37.417880080300002</v>
      </c>
      <c r="G144" s="128">
        <v>6.2023999708000002</v>
      </c>
      <c r="H144" s="128">
        <v>7.3024308132400004E-2</v>
      </c>
      <c r="I144" s="225">
        <v>40</v>
      </c>
      <c r="J144" s="226">
        <v>0</v>
      </c>
      <c r="K144" s="226">
        <v>0</v>
      </c>
      <c r="L144" s="226">
        <v>0</v>
      </c>
      <c r="M144" s="227">
        <v>0</v>
      </c>
    </row>
    <row r="145" spans="1:13">
      <c r="A145" s="128" t="s">
        <v>245</v>
      </c>
      <c r="B145" s="128" t="s">
        <v>15</v>
      </c>
      <c r="C145" s="128" t="s">
        <v>282</v>
      </c>
      <c r="D145" s="232" t="s">
        <v>272</v>
      </c>
      <c r="E145" s="128">
        <v>2.4207683707999998</v>
      </c>
      <c r="F145" s="128">
        <v>-34.727791725099998</v>
      </c>
      <c r="G145" s="128">
        <v>5.7668252224999996</v>
      </c>
      <c r="H145" s="128">
        <v>0.11194122096960001</v>
      </c>
      <c r="I145" s="225">
        <v>40</v>
      </c>
      <c r="J145" s="226">
        <v>0</v>
      </c>
      <c r="K145" s="226">
        <v>0</v>
      </c>
      <c r="L145" s="226">
        <v>0</v>
      </c>
      <c r="M145" s="227">
        <v>0</v>
      </c>
    </row>
    <row r="146" spans="1:13">
      <c r="A146" s="128" t="s">
        <v>245</v>
      </c>
      <c r="B146" s="128" t="s">
        <v>17</v>
      </c>
      <c r="C146" s="128" t="s">
        <v>284</v>
      </c>
      <c r="D146" s="232" t="s">
        <v>272</v>
      </c>
      <c r="E146" s="128">
        <v>2.5516882275000001</v>
      </c>
      <c r="F146" s="128">
        <v>-35.023421941899997</v>
      </c>
      <c r="G146" s="128">
        <v>6.1680699420999998</v>
      </c>
      <c r="H146" s="128">
        <v>9.1749587616799994E-2</v>
      </c>
      <c r="I146" s="225">
        <v>40</v>
      </c>
      <c r="J146" s="226">
        <v>0</v>
      </c>
      <c r="K146" s="226">
        <v>0</v>
      </c>
      <c r="L146" s="226">
        <v>0</v>
      </c>
      <c r="M146" s="227">
        <v>0</v>
      </c>
    </row>
    <row r="147" spans="1:13">
      <c r="A147" s="128" t="s">
        <v>245</v>
      </c>
      <c r="B147" s="128" t="s">
        <v>37</v>
      </c>
      <c r="C147" s="128" t="s">
        <v>304</v>
      </c>
      <c r="D147" s="232" t="s">
        <v>272</v>
      </c>
      <c r="E147" s="128">
        <v>3.0385546748999999</v>
      </c>
      <c r="F147" s="128">
        <v>-37.182990840800002</v>
      </c>
      <c r="G147" s="128">
        <v>5.6644868649999998</v>
      </c>
      <c r="H147" s="128">
        <v>0.1124800952912</v>
      </c>
      <c r="I147" s="225">
        <v>40</v>
      </c>
      <c r="J147" s="226">
        <v>0</v>
      </c>
      <c r="K147" s="226">
        <v>0</v>
      </c>
      <c r="L147" s="226">
        <v>0</v>
      </c>
      <c r="M147" s="227">
        <v>0</v>
      </c>
    </row>
    <row r="148" spans="1:13">
      <c r="A148" s="128" t="s">
        <v>245</v>
      </c>
      <c r="B148" s="128" t="s">
        <v>41</v>
      </c>
      <c r="C148" s="128" t="s">
        <v>308</v>
      </c>
      <c r="D148" s="232" t="s">
        <v>272</v>
      </c>
      <c r="E148" s="128">
        <v>3.1764404493999998</v>
      </c>
      <c r="F148" s="128">
        <v>-37.410583151700003</v>
      </c>
      <c r="G148" s="128">
        <v>6.1622335977000002</v>
      </c>
      <c r="H148" s="128">
        <v>8.9360580702399994E-2</v>
      </c>
      <c r="I148" s="225">
        <v>40</v>
      </c>
      <c r="J148" s="226">
        <v>0</v>
      </c>
      <c r="K148" s="226">
        <v>0</v>
      </c>
      <c r="L148" s="226">
        <v>0</v>
      </c>
      <c r="M148" s="227">
        <v>0</v>
      </c>
    </row>
    <row r="149" spans="1:13">
      <c r="A149" s="128" t="s">
        <v>245</v>
      </c>
      <c r="B149" s="128" t="s">
        <v>45</v>
      </c>
      <c r="C149" s="128" t="s">
        <v>312</v>
      </c>
      <c r="D149" s="232" t="s">
        <v>272</v>
      </c>
      <c r="E149" s="128">
        <v>2.3767683503999999</v>
      </c>
      <c r="F149" s="128">
        <v>-34.719233251299997</v>
      </c>
      <c r="G149" s="128">
        <v>5.8332161640000004</v>
      </c>
      <c r="H149" s="128">
        <v>0.14335095943279999</v>
      </c>
      <c r="I149" s="225">
        <v>40</v>
      </c>
      <c r="J149" s="226">
        <v>0</v>
      </c>
      <c r="K149" s="226">
        <v>0</v>
      </c>
      <c r="L149" s="226">
        <v>0</v>
      </c>
      <c r="M149" s="227">
        <v>0</v>
      </c>
    </row>
    <row r="150" spans="1:13">
      <c r="A150" s="128" t="s">
        <v>245</v>
      </c>
      <c r="B150" s="128" t="s">
        <v>49</v>
      </c>
      <c r="C150" s="128" t="s">
        <v>316</v>
      </c>
      <c r="D150" s="232" t="s">
        <v>272</v>
      </c>
      <c r="E150" s="128">
        <v>2.5078170188</v>
      </c>
      <c r="F150" s="128">
        <v>-35.036736334399997</v>
      </c>
      <c r="G150" s="128">
        <v>6.2430159032999999</v>
      </c>
      <c r="H150" s="128">
        <v>0.12064101152319999</v>
      </c>
      <c r="I150" s="225">
        <v>40</v>
      </c>
      <c r="J150" s="226">
        <v>0</v>
      </c>
      <c r="K150" s="226">
        <v>0</v>
      </c>
      <c r="L150" s="226">
        <v>0</v>
      </c>
      <c r="M150" s="227">
        <v>0</v>
      </c>
    </row>
    <row r="151" spans="1:13">
      <c r="A151" s="128" t="s">
        <v>245</v>
      </c>
      <c r="B151" s="128" t="s">
        <v>53</v>
      </c>
      <c r="C151" s="128" t="s">
        <v>320</v>
      </c>
      <c r="D151" s="232" t="s">
        <v>272</v>
      </c>
      <c r="E151" s="128">
        <v>3.0217398597999998</v>
      </c>
      <c r="F151" s="128">
        <v>-37.182359950799999</v>
      </c>
      <c r="G151" s="128">
        <v>5.6477169550999999</v>
      </c>
      <c r="H151" s="128">
        <v>0.11828417805119999</v>
      </c>
      <c r="I151" s="225">
        <v>40</v>
      </c>
      <c r="J151" s="226">
        <v>0</v>
      </c>
      <c r="K151" s="226">
        <v>0</v>
      </c>
      <c r="L151" s="226">
        <v>0</v>
      </c>
      <c r="M151" s="227">
        <v>0</v>
      </c>
    </row>
    <row r="152" spans="1:13">
      <c r="A152" s="128" t="s">
        <v>245</v>
      </c>
      <c r="B152" s="128" t="s">
        <v>58</v>
      </c>
      <c r="C152" s="128" t="s">
        <v>325</v>
      </c>
      <c r="D152" s="232" t="s">
        <v>272</v>
      </c>
      <c r="E152" s="128">
        <v>3.1592940409999999</v>
      </c>
      <c r="F152" s="128">
        <v>-37.4068859976</v>
      </c>
      <c r="G152" s="128">
        <v>6.1418925604999997</v>
      </c>
      <c r="H152" s="128">
        <v>9.4704432791499996E-2</v>
      </c>
      <c r="I152" s="225">
        <v>40</v>
      </c>
      <c r="J152" s="226">
        <v>0</v>
      </c>
      <c r="K152" s="226">
        <v>0</v>
      </c>
      <c r="L152" s="226">
        <v>0</v>
      </c>
      <c r="M152" s="227">
        <v>0</v>
      </c>
    </row>
    <row r="153" spans="1:13">
      <c r="A153" s="128" t="s">
        <v>245</v>
      </c>
      <c r="B153" s="128" t="s">
        <v>63</v>
      </c>
      <c r="C153" s="128" t="s">
        <v>330</v>
      </c>
      <c r="D153" s="232" t="s">
        <v>272</v>
      </c>
      <c r="E153" s="128">
        <v>2.3548082787000002</v>
      </c>
      <c r="F153" s="128">
        <v>-34.715029850400001</v>
      </c>
      <c r="G153" s="128">
        <v>5.8675639272</v>
      </c>
      <c r="H153" s="128">
        <v>0.15491599500529998</v>
      </c>
      <c r="I153" s="225">
        <v>40</v>
      </c>
      <c r="J153" s="226">
        <v>0</v>
      </c>
      <c r="K153" s="226">
        <v>0</v>
      </c>
      <c r="L153" s="226">
        <v>0</v>
      </c>
      <c r="M153" s="227">
        <v>0</v>
      </c>
    </row>
    <row r="154" spans="1:13">
      <c r="A154" s="128" t="s">
        <v>245</v>
      </c>
      <c r="B154" s="128" t="s">
        <v>68</v>
      </c>
      <c r="C154" s="128" t="s">
        <v>335</v>
      </c>
      <c r="D154" s="232" t="s">
        <v>272</v>
      </c>
      <c r="E154" s="128">
        <v>2.4859160575999999</v>
      </c>
      <c r="F154" s="128">
        <v>-35.043597772699997</v>
      </c>
      <c r="G154" s="128">
        <v>6.2818214214000001</v>
      </c>
      <c r="H154" s="128">
        <v>0.13178340330489999</v>
      </c>
      <c r="I154" s="225">
        <v>40</v>
      </c>
      <c r="J154" s="226">
        <v>0</v>
      </c>
      <c r="K154" s="226">
        <v>0</v>
      </c>
      <c r="L154" s="226">
        <v>0</v>
      </c>
      <c r="M154" s="227">
        <v>0</v>
      </c>
    </row>
    <row r="155" spans="1:13">
      <c r="A155" s="128" t="s">
        <v>245</v>
      </c>
      <c r="B155" s="128" t="s">
        <v>54</v>
      </c>
      <c r="C155" s="128" t="s">
        <v>321</v>
      </c>
      <c r="D155" s="232" t="s">
        <v>272</v>
      </c>
      <c r="E155" s="128">
        <v>3.0217398597999998</v>
      </c>
      <c r="F155" s="128">
        <v>-37.182359950799999</v>
      </c>
      <c r="G155" s="128">
        <v>5.6477169550999999</v>
      </c>
      <c r="H155" s="128">
        <v>0.11706600937919999</v>
      </c>
      <c r="I155" s="225">
        <v>40</v>
      </c>
      <c r="J155" s="226">
        <v>0</v>
      </c>
      <c r="K155" s="226">
        <v>0</v>
      </c>
      <c r="L155" s="226">
        <v>0</v>
      </c>
      <c r="M155" s="227">
        <v>0</v>
      </c>
    </row>
    <row r="156" spans="1:13">
      <c r="A156" s="128" t="s">
        <v>245</v>
      </c>
      <c r="B156" s="128" t="s">
        <v>59</v>
      </c>
      <c r="C156" s="128" t="s">
        <v>326</v>
      </c>
      <c r="D156" s="232" t="s">
        <v>272</v>
      </c>
      <c r="E156" s="128">
        <v>3.1592940409999999</v>
      </c>
      <c r="F156" s="128">
        <v>-37.4068859976</v>
      </c>
      <c r="G156" s="128">
        <v>6.1418925604999997</v>
      </c>
      <c r="H156" s="128">
        <v>9.3729103926499996E-2</v>
      </c>
      <c r="I156" s="225">
        <v>40</v>
      </c>
      <c r="J156" s="226">
        <v>0</v>
      </c>
      <c r="K156" s="226">
        <v>0</v>
      </c>
      <c r="L156" s="226">
        <v>0</v>
      </c>
      <c r="M156" s="227">
        <v>0</v>
      </c>
    </row>
    <row r="157" spans="1:13">
      <c r="A157" s="128" t="s">
        <v>245</v>
      </c>
      <c r="B157" s="128" t="s">
        <v>64</v>
      </c>
      <c r="C157" s="128" t="s">
        <v>331</v>
      </c>
      <c r="D157" s="232" t="s">
        <v>272</v>
      </c>
      <c r="E157" s="128">
        <v>2.3548082787000002</v>
      </c>
      <c r="F157" s="128">
        <v>-34.715029850400001</v>
      </c>
      <c r="G157" s="128">
        <v>5.8675639272</v>
      </c>
      <c r="H157" s="128">
        <v>0.15332056766229998</v>
      </c>
      <c r="I157" s="225">
        <v>40</v>
      </c>
      <c r="J157" s="226">
        <v>0</v>
      </c>
      <c r="K157" s="226">
        <v>0</v>
      </c>
      <c r="L157" s="226">
        <v>0</v>
      </c>
      <c r="M157" s="227">
        <v>0</v>
      </c>
    </row>
    <row r="158" spans="1:13">
      <c r="A158" s="128" t="s">
        <v>245</v>
      </c>
      <c r="B158" s="128" t="s">
        <v>69</v>
      </c>
      <c r="C158" s="128" t="s">
        <v>336</v>
      </c>
      <c r="D158" s="232" t="s">
        <v>272</v>
      </c>
      <c r="E158" s="128">
        <v>2.4859160575999999</v>
      </c>
      <c r="F158" s="128">
        <v>-35.043597772699997</v>
      </c>
      <c r="G158" s="128">
        <v>6.2818214214000001</v>
      </c>
      <c r="H158" s="128">
        <v>0.13042621068589999</v>
      </c>
      <c r="I158" s="225">
        <v>40</v>
      </c>
      <c r="J158" s="226">
        <v>0</v>
      </c>
      <c r="K158" s="226">
        <v>0</v>
      </c>
      <c r="L158" s="226">
        <v>0</v>
      </c>
      <c r="M158" s="227">
        <v>0</v>
      </c>
    </row>
  </sheetData>
  <sheetProtection password="C883" sheet="1" objects="1" scenarios="1"/>
  <autoFilter ref="A2:M158" xr:uid="{1FC65AD9-5106-4478-944D-BB42812CD93A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BB079-F68F-4A3A-A753-6A6C6B90AE59}">
  <sheetPr codeName="Tabelle8">
    <tabColor indexed="11"/>
    <pageSetUpPr fitToPage="1"/>
  </sheetPr>
  <dimension ref="A1:P29"/>
  <sheetViews>
    <sheetView showGridLines="0" view="pageBreakPreview" zoomScale="80" zoomScaleNormal="100" zoomScaleSheetLayoutView="80" workbookViewId="0">
      <selection sqref="A1:P22"/>
    </sheetView>
  </sheetViews>
  <sheetFormatPr baseColWidth="10" defaultColWidth="11.44140625" defaultRowHeight="14.4"/>
  <cols>
    <col min="1" max="1" width="9.6640625" style="254" customWidth="1"/>
    <col min="2" max="2" width="7" style="255" customWidth="1"/>
    <col min="3" max="3" width="27.6640625" style="234" customWidth="1"/>
    <col min="4" max="10" width="8.88671875" style="234" customWidth="1"/>
    <col min="11" max="14" width="11.44140625" style="234" customWidth="1"/>
    <col min="15" max="15" width="12.33203125" style="128" customWidth="1"/>
    <col min="16" max="16" width="16.5546875" style="234" customWidth="1"/>
    <col min="17" max="16384" width="11.44140625" style="234"/>
  </cols>
  <sheetData>
    <row r="1" spans="1:16" s="233" customFormat="1">
      <c r="A1" s="131" t="s">
        <v>452</v>
      </c>
      <c r="B1" s="128"/>
      <c r="D1" s="214" t="s">
        <v>537</v>
      </c>
    </row>
    <row r="2" spans="1:16">
      <c r="A2" s="234"/>
      <c r="B2" s="233" t="s">
        <v>453</v>
      </c>
    </row>
    <row r="3" spans="1:16" ht="20.100000000000001" customHeight="1">
      <c r="A3" s="352" t="s">
        <v>248</v>
      </c>
      <c r="B3" s="235" t="s">
        <v>86</v>
      </c>
      <c r="C3" s="236"/>
      <c r="D3" s="354" t="s">
        <v>454</v>
      </c>
      <c r="E3" s="355"/>
      <c r="F3" s="355"/>
      <c r="G3" s="355"/>
      <c r="H3" s="355"/>
      <c r="I3" s="355"/>
      <c r="J3" s="356"/>
      <c r="K3" s="237"/>
      <c r="L3" s="237"/>
      <c r="M3" s="237"/>
      <c r="N3" s="237"/>
      <c r="O3" s="238"/>
      <c r="P3" s="237"/>
    </row>
    <row r="4" spans="1:16" ht="20.100000000000001" customHeight="1">
      <c r="A4" s="353"/>
      <c r="B4" s="239"/>
      <c r="C4" s="240"/>
      <c r="D4" s="241" t="s">
        <v>87</v>
      </c>
      <c r="E4" s="241" t="s">
        <v>88</v>
      </c>
      <c r="F4" s="241" t="s">
        <v>89</v>
      </c>
      <c r="G4" s="241" t="s">
        <v>90</v>
      </c>
      <c r="H4" s="241" t="s">
        <v>91</v>
      </c>
      <c r="I4" s="241" t="s">
        <v>92</v>
      </c>
      <c r="J4" s="241" t="s">
        <v>93</v>
      </c>
      <c r="K4" s="237"/>
      <c r="L4" s="237"/>
      <c r="M4" s="237"/>
      <c r="N4" s="237"/>
      <c r="O4" s="238"/>
      <c r="P4" s="237"/>
    </row>
    <row r="5" spans="1:16" ht="31.5" customHeight="1">
      <c r="A5" s="242"/>
      <c r="B5" s="243" t="s">
        <v>94</v>
      </c>
      <c r="C5" s="240"/>
      <c r="D5" s="241" t="s">
        <v>95</v>
      </c>
      <c r="E5" s="241" t="s">
        <v>96</v>
      </c>
      <c r="F5" s="241" t="s">
        <v>97</v>
      </c>
      <c r="G5" s="241" t="s">
        <v>98</v>
      </c>
      <c r="H5" s="241" t="s">
        <v>99</v>
      </c>
      <c r="I5" s="241" t="s">
        <v>100</v>
      </c>
      <c r="J5" s="241" t="s">
        <v>101</v>
      </c>
      <c r="K5" s="241" t="s">
        <v>102</v>
      </c>
      <c r="L5" s="242" t="s">
        <v>103</v>
      </c>
      <c r="M5" s="242" t="s">
        <v>104</v>
      </c>
      <c r="N5" s="244" t="s">
        <v>147</v>
      </c>
      <c r="O5" s="244" t="s">
        <v>250</v>
      </c>
      <c r="P5" s="245" t="s">
        <v>249</v>
      </c>
    </row>
    <row r="6" spans="1:16" ht="20.100000000000001" customHeight="1">
      <c r="A6" s="242"/>
      <c r="B6" s="243">
        <v>1</v>
      </c>
      <c r="C6" s="246">
        <v>2</v>
      </c>
      <c r="D6" s="241">
        <v>3</v>
      </c>
      <c r="E6" s="241">
        <v>4</v>
      </c>
      <c r="F6" s="241">
        <v>5</v>
      </c>
      <c r="G6" s="241">
        <v>6</v>
      </c>
      <c r="H6" s="241">
        <v>7</v>
      </c>
      <c r="I6" s="241">
        <v>8</v>
      </c>
      <c r="J6" s="241">
        <v>9</v>
      </c>
      <c r="K6" s="241">
        <v>10</v>
      </c>
      <c r="L6" s="241">
        <v>11</v>
      </c>
      <c r="M6" s="241">
        <v>12</v>
      </c>
      <c r="N6" s="241"/>
      <c r="O6" s="247"/>
      <c r="P6" s="241"/>
    </row>
    <row r="7" spans="1:16" ht="21" customHeight="1">
      <c r="A7" s="248">
        <v>1</v>
      </c>
      <c r="B7" s="241" t="s">
        <v>105</v>
      </c>
      <c r="C7" s="249" t="s">
        <v>106</v>
      </c>
      <c r="D7" s="250">
        <v>1</v>
      </c>
      <c r="E7" s="250">
        <v>1</v>
      </c>
      <c r="F7" s="250">
        <v>1</v>
      </c>
      <c r="G7" s="250">
        <v>1</v>
      </c>
      <c r="H7" s="250">
        <v>1</v>
      </c>
      <c r="I7" s="250">
        <v>1</v>
      </c>
      <c r="J7" s="250">
        <v>1</v>
      </c>
      <c r="K7" s="251">
        <v>1</v>
      </c>
      <c r="L7" s="241" t="s">
        <v>102</v>
      </c>
      <c r="M7" s="251">
        <f t="shared" ref="M7:M21" si="0">MAX(D7:J7)</f>
        <v>1</v>
      </c>
      <c r="N7" s="252" t="s">
        <v>367</v>
      </c>
      <c r="O7" s="247"/>
      <c r="P7" s="241"/>
    </row>
    <row r="8" spans="1:16" ht="21" customHeight="1">
      <c r="A8" s="248">
        <v>2</v>
      </c>
      <c r="B8" s="241" t="s">
        <v>107</v>
      </c>
      <c r="C8" s="249" t="s">
        <v>108</v>
      </c>
      <c r="D8" s="250">
        <v>1</v>
      </c>
      <c r="E8" s="250">
        <v>1</v>
      </c>
      <c r="F8" s="250">
        <v>1</v>
      </c>
      <c r="G8" s="250">
        <v>1</v>
      </c>
      <c r="H8" s="250">
        <v>1</v>
      </c>
      <c r="I8" s="250">
        <v>1</v>
      </c>
      <c r="J8" s="250">
        <v>1</v>
      </c>
      <c r="K8" s="251">
        <v>1</v>
      </c>
      <c r="L8" s="241" t="s">
        <v>102</v>
      </c>
      <c r="M8" s="251">
        <f t="shared" si="0"/>
        <v>1</v>
      </c>
      <c r="N8" s="252" t="s">
        <v>367</v>
      </c>
      <c r="O8" s="247"/>
      <c r="P8" s="241"/>
    </row>
    <row r="9" spans="1:16" ht="21" customHeight="1">
      <c r="A9" s="248">
        <v>3</v>
      </c>
      <c r="B9" s="241" t="s">
        <v>246</v>
      </c>
      <c r="C9" s="253" t="s">
        <v>5</v>
      </c>
      <c r="D9" s="250">
        <v>1</v>
      </c>
      <c r="E9" s="250">
        <v>1</v>
      </c>
      <c r="F9" s="250">
        <v>1</v>
      </c>
      <c r="G9" s="250">
        <v>1</v>
      </c>
      <c r="H9" s="250">
        <v>1</v>
      </c>
      <c r="I9" s="250">
        <v>1</v>
      </c>
      <c r="J9" s="250">
        <v>1</v>
      </c>
      <c r="K9" s="251">
        <v>1</v>
      </c>
      <c r="L9" s="241" t="s">
        <v>102</v>
      </c>
      <c r="M9" s="251">
        <f>MAX(D9:J9)</f>
        <v>1</v>
      </c>
      <c r="N9" s="252" t="s">
        <v>5</v>
      </c>
      <c r="O9" s="247"/>
      <c r="P9" s="241"/>
    </row>
    <row r="10" spans="1:16">
      <c r="D10" s="256"/>
      <c r="E10" s="256"/>
      <c r="F10" s="256"/>
      <c r="G10" s="256"/>
      <c r="H10" s="256"/>
      <c r="I10" s="256"/>
      <c r="J10" s="256"/>
      <c r="K10" s="256"/>
      <c r="M10" s="256"/>
    </row>
    <row r="11" spans="1:16" ht="39.6">
      <c r="A11" s="248">
        <v>4</v>
      </c>
      <c r="B11" s="241" t="s">
        <v>109</v>
      </c>
      <c r="C11" s="257" t="s">
        <v>110</v>
      </c>
      <c r="D11" s="250">
        <v>1.0353906654726432</v>
      </c>
      <c r="E11" s="250">
        <v>1.0522626697461936</v>
      </c>
      <c r="F11" s="250">
        <v>1.044930469815579</v>
      </c>
      <c r="G11" s="250">
        <v>1.0493599072216477</v>
      </c>
      <c r="H11" s="250">
        <v>0.98845974897770117</v>
      </c>
      <c r="I11" s="250">
        <v>0.88600563590711467</v>
      </c>
      <c r="J11" s="250">
        <v>0.94359090285912128</v>
      </c>
      <c r="K11" s="251">
        <v>1</v>
      </c>
      <c r="L11" s="241" t="s">
        <v>96</v>
      </c>
      <c r="M11" s="251">
        <f t="shared" si="0"/>
        <v>1.0522626697461936</v>
      </c>
      <c r="N11" s="252" t="s">
        <v>253</v>
      </c>
      <c r="O11" s="247" t="s">
        <v>251</v>
      </c>
      <c r="P11" s="241"/>
    </row>
    <row r="12" spans="1:16">
      <c r="A12" s="248">
        <v>5</v>
      </c>
      <c r="B12" s="241" t="s">
        <v>111</v>
      </c>
      <c r="C12" s="257" t="s">
        <v>112</v>
      </c>
      <c r="D12" s="250">
        <v>1.0358469949391176</v>
      </c>
      <c r="E12" s="250">
        <v>1.02316516044779</v>
      </c>
      <c r="F12" s="250">
        <v>1.0252246163717811</v>
      </c>
      <c r="G12" s="250">
        <v>1.0295353991682878</v>
      </c>
      <c r="H12" s="250">
        <v>1.0252886184395307</v>
      </c>
      <c r="I12" s="250">
        <v>0.96749527065836149</v>
      </c>
      <c r="J12" s="250">
        <v>0.89344393997513094</v>
      </c>
      <c r="K12" s="251">
        <v>1</v>
      </c>
      <c r="L12" s="241" t="s">
        <v>95</v>
      </c>
      <c r="M12" s="251">
        <f t="shared" si="0"/>
        <v>1.0358469949391176</v>
      </c>
      <c r="N12" s="252" t="s">
        <v>253</v>
      </c>
      <c r="O12" s="247" t="s">
        <v>251</v>
      </c>
      <c r="P12" s="241"/>
    </row>
    <row r="13" spans="1:16">
      <c r="A13" s="248">
        <v>6</v>
      </c>
      <c r="B13" s="241" t="s">
        <v>113</v>
      </c>
      <c r="C13" s="257" t="s">
        <v>114</v>
      </c>
      <c r="D13" s="250">
        <v>1.069856584592316</v>
      </c>
      <c r="E13" s="250">
        <v>1.0365322101473011</v>
      </c>
      <c r="F13" s="250">
        <v>0.99325571791923428</v>
      </c>
      <c r="G13" s="250">
        <v>0.99478284885862911</v>
      </c>
      <c r="H13" s="250">
        <v>1.065870859929255</v>
      </c>
      <c r="I13" s="250">
        <v>0.93624497196962364</v>
      </c>
      <c r="J13" s="250">
        <v>0.9034568065836398</v>
      </c>
      <c r="K13" s="251">
        <v>1</v>
      </c>
      <c r="L13" s="241" t="s">
        <v>95</v>
      </c>
      <c r="M13" s="251">
        <f t="shared" si="0"/>
        <v>1.069856584592316</v>
      </c>
      <c r="N13" s="252" t="s">
        <v>253</v>
      </c>
      <c r="O13" s="247" t="s">
        <v>251</v>
      </c>
      <c r="P13" s="241"/>
    </row>
    <row r="14" spans="1:16" ht="21" customHeight="1">
      <c r="A14" s="248">
        <v>7</v>
      </c>
      <c r="B14" s="241" t="s">
        <v>115</v>
      </c>
      <c r="C14" s="257" t="s">
        <v>116</v>
      </c>
      <c r="D14" s="250">
        <v>1.1052461688999999</v>
      </c>
      <c r="E14" s="250">
        <v>1.0857012791</v>
      </c>
      <c r="F14" s="250">
        <v>1.0377707872999999</v>
      </c>
      <c r="G14" s="250">
        <v>1.0621551300000001</v>
      </c>
      <c r="H14" s="250">
        <v>1.0265803347</v>
      </c>
      <c r="I14" s="250">
        <v>0.76289468090000001</v>
      </c>
      <c r="J14" s="250">
        <v>0.897991231</v>
      </c>
      <c r="K14" s="251">
        <v>1</v>
      </c>
      <c r="L14" s="241" t="s">
        <v>95</v>
      </c>
      <c r="M14" s="251">
        <f t="shared" si="0"/>
        <v>1.1052461688999999</v>
      </c>
      <c r="N14" s="252" t="s">
        <v>253</v>
      </c>
      <c r="O14" s="247" t="s">
        <v>251</v>
      </c>
      <c r="P14" s="241"/>
    </row>
    <row r="15" spans="1:16" ht="21" customHeight="1">
      <c r="A15" s="248">
        <v>8</v>
      </c>
      <c r="B15" s="241" t="s">
        <v>117</v>
      </c>
      <c r="C15" s="257" t="s">
        <v>118</v>
      </c>
      <c r="D15" s="250">
        <v>0.97669400949999996</v>
      </c>
      <c r="E15" s="250">
        <v>1.0389446761000001</v>
      </c>
      <c r="F15" s="250">
        <v>1.0028244082</v>
      </c>
      <c r="G15" s="250">
        <v>1.0161945715</v>
      </c>
      <c r="H15" s="250">
        <v>1.0023537775</v>
      </c>
      <c r="I15" s="250">
        <v>1.0043297858</v>
      </c>
      <c r="J15" s="250">
        <v>0.95836706260000004</v>
      </c>
      <c r="K15" s="251">
        <v>1</v>
      </c>
      <c r="L15" s="241" t="s">
        <v>96</v>
      </c>
      <c r="M15" s="251">
        <f t="shared" si="0"/>
        <v>1.0389446761000001</v>
      </c>
      <c r="N15" s="252" t="s">
        <v>253</v>
      </c>
      <c r="O15" s="247" t="s">
        <v>251</v>
      </c>
      <c r="P15" s="241"/>
    </row>
    <row r="16" spans="1:16" ht="21" customHeight="1">
      <c r="A16" s="248">
        <v>9</v>
      </c>
      <c r="B16" s="241" t="s">
        <v>123</v>
      </c>
      <c r="C16" s="257" t="s">
        <v>124</v>
      </c>
      <c r="D16" s="250">
        <v>1.2457482941</v>
      </c>
      <c r="E16" s="250">
        <v>1.2614994284000001</v>
      </c>
      <c r="F16" s="250">
        <v>1.2706602107</v>
      </c>
      <c r="G16" s="250">
        <v>1.2430339493</v>
      </c>
      <c r="H16" s="250">
        <v>1.1276335364000001</v>
      </c>
      <c r="I16" s="250">
        <v>0.38766183700000001</v>
      </c>
      <c r="J16" s="250">
        <v>0.46154420480000002</v>
      </c>
      <c r="K16" s="251">
        <v>1</v>
      </c>
      <c r="L16" s="241" t="s">
        <v>97</v>
      </c>
      <c r="M16" s="251">
        <f>MAX(D16:J16)</f>
        <v>1.2706602107</v>
      </c>
      <c r="N16" s="252" t="s">
        <v>253</v>
      </c>
      <c r="O16" s="247" t="s">
        <v>251</v>
      </c>
      <c r="P16" s="241"/>
    </row>
    <row r="17" spans="1:16" ht="21" customHeight="1">
      <c r="A17" s="248">
        <v>10</v>
      </c>
      <c r="B17" s="241" t="s">
        <v>119</v>
      </c>
      <c r="C17" s="258" t="s">
        <v>120</v>
      </c>
      <c r="D17" s="250">
        <v>0.93224741529999999</v>
      </c>
      <c r="E17" s="250">
        <v>0.98942188180000001</v>
      </c>
      <c r="F17" s="250">
        <v>1.0033248159999999</v>
      </c>
      <c r="G17" s="250">
        <v>1.0108926578999999</v>
      </c>
      <c r="H17" s="250">
        <v>1.0179736627</v>
      </c>
      <c r="I17" s="250">
        <v>1.0355882019</v>
      </c>
      <c r="J17" s="250">
        <v>1.0090728500999999</v>
      </c>
      <c r="K17" s="251">
        <v>1</v>
      </c>
      <c r="L17" s="241" t="s">
        <v>100</v>
      </c>
      <c r="M17" s="251">
        <f t="shared" si="0"/>
        <v>1.0355882019</v>
      </c>
      <c r="N17" s="252" t="s">
        <v>253</v>
      </c>
      <c r="O17" s="247" t="s">
        <v>252</v>
      </c>
      <c r="P17" s="241" t="s">
        <v>117</v>
      </c>
    </row>
    <row r="18" spans="1:16" ht="21" customHeight="1">
      <c r="A18" s="248">
        <v>11</v>
      </c>
      <c r="B18" s="241" t="s">
        <v>121</v>
      </c>
      <c r="C18" s="258" t="s">
        <v>122</v>
      </c>
      <c r="D18" s="250">
        <v>1.0847669095000001</v>
      </c>
      <c r="E18" s="250">
        <v>1.1211171725</v>
      </c>
      <c r="F18" s="250">
        <v>1.0769491269</v>
      </c>
      <c r="G18" s="250">
        <v>1.1353121304</v>
      </c>
      <c r="H18" s="250">
        <v>1.1401797148999999</v>
      </c>
      <c r="I18" s="250">
        <v>0.48522456780000001</v>
      </c>
      <c r="J18" s="250">
        <v>0.95842228019999998</v>
      </c>
      <c r="K18" s="251">
        <v>1</v>
      </c>
      <c r="L18" s="241" t="s">
        <v>99</v>
      </c>
      <c r="M18" s="251">
        <f t="shared" si="0"/>
        <v>1.1401797148999999</v>
      </c>
      <c r="N18" s="252" t="s">
        <v>253</v>
      </c>
      <c r="O18" s="247" t="s">
        <v>252</v>
      </c>
      <c r="P18" s="241" t="s">
        <v>123</v>
      </c>
    </row>
    <row r="19" spans="1:16" ht="21" customHeight="1">
      <c r="A19" s="248">
        <v>12</v>
      </c>
      <c r="B19" s="241" t="s">
        <v>125</v>
      </c>
      <c r="C19" s="258" t="s">
        <v>126</v>
      </c>
      <c r="D19" s="250">
        <v>0.98966305430000001</v>
      </c>
      <c r="E19" s="250">
        <v>0.96273607660000005</v>
      </c>
      <c r="F19" s="250">
        <v>1.0507108354000001</v>
      </c>
      <c r="G19" s="250">
        <v>1.0552346931000001</v>
      </c>
      <c r="H19" s="250">
        <v>1.0297033313999999</v>
      </c>
      <c r="I19" s="250">
        <v>0.97667108069999997</v>
      </c>
      <c r="J19" s="250">
        <v>0.93598879079999997</v>
      </c>
      <c r="K19" s="251">
        <v>1</v>
      </c>
      <c r="L19" s="241" t="s">
        <v>98</v>
      </c>
      <c r="M19" s="251">
        <f t="shared" si="0"/>
        <v>1.0552346931000001</v>
      </c>
      <c r="N19" s="252" t="s">
        <v>253</v>
      </c>
      <c r="O19" s="247" t="s">
        <v>252</v>
      </c>
      <c r="P19" s="241" t="s">
        <v>109</v>
      </c>
    </row>
    <row r="20" spans="1:16" ht="21" customHeight="1">
      <c r="A20" s="248">
        <v>13</v>
      </c>
      <c r="B20" s="241" t="s">
        <v>127</v>
      </c>
      <c r="C20" s="258" t="s">
        <v>128</v>
      </c>
      <c r="D20" s="250">
        <v>1.0213513196999999</v>
      </c>
      <c r="E20" s="250">
        <v>1.0865859003</v>
      </c>
      <c r="F20" s="250">
        <v>1.0719708746000001</v>
      </c>
      <c r="G20" s="250">
        <v>1.0557448463000001</v>
      </c>
      <c r="H20" s="250">
        <v>1.0116673967000001</v>
      </c>
      <c r="I20" s="250">
        <v>0.9001424455</v>
      </c>
      <c r="J20" s="250">
        <v>0.8511495026</v>
      </c>
      <c r="K20" s="251">
        <v>1</v>
      </c>
      <c r="L20" s="241" t="s">
        <v>95</v>
      </c>
      <c r="M20" s="251">
        <f t="shared" si="0"/>
        <v>1.0865859003</v>
      </c>
      <c r="N20" s="252" t="s">
        <v>253</v>
      </c>
      <c r="O20" s="247" t="s">
        <v>252</v>
      </c>
      <c r="P20" s="241" t="s">
        <v>111</v>
      </c>
    </row>
    <row r="21" spans="1:16" ht="24.75" customHeight="1">
      <c r="A21" s="248">
        <v>14</v>
      </c>
      <c r="B21" s="241" t="s">
        <v>129</v>
      </c>
      <c r="C21" s="258" t="s">
        <v>130</v>
      </c>
      <c r="D21" s="250">
        <f>D11</f>
        <v>1.0353906654726432</v>
      </c>
      <c r="E21" s="250">
        <f t="shared" ref="E21:K22" si="1">E11</f>
        <v>1.0522626697461936</v>
      </c>
      <c r="F21" s="250">
        <f t="shared" si="1"/>
        <v>1.044930469815579</v>
      </c>
      <c r="G21" s="250">
        <f t="shared" si="1"/>
        <v>1.0493599072216477</v>
      </c>
      <c r="H21" s="250">
        <f t="shared" si="1"/>
        <v>0.98845974897770117</v>
      </c>
      <c r="I21" s="250">
        <f t="shared" si="1"/>
        <v>0.88600563590711467</v>
      </c>
      <c r="J21" s="250">
        <f t="shared" si="1"/>
        <v>0.94359090285912128</v>
      </c>
      <c r="K21" s="251">
        <f t="shared" si="1"/>
        <v>1</v>
      </c>
      <c r="L21" s="241" t="s">
        <v>96</v>
      </c>
      <c r="M21" s="251">
        <f t="shared" si="0"/>
        <v>1.0522626697461936</v>
      </c>
      <c r="N21" s="252" t="s">
        <v>253</v>
      </c>
      <c r="O21" s="247" t="s">
        <v>252</v>
      </c>
      <c r="P21" s="241" t="s">
        <v>117</v>
      </c>
    </row>
    <row r="22" spans="1:16" ht="26.4">
      <c r="A22" s="248">
        <v>15</v>
      </c>
      <c r="B22" s="241" t="s">
        <v>131</v>
      </c>
      <c r="C22" s="259" t="s">
        <v>132</v>
      </c>
      <c r="D22" s="250">
        <v>1.03</v>
      </c>
      <c r="E22" s="250">
        <v>1.03</v>
      </c>
      <c r="F22" s="250">
        <v>1.02</v>
      </c>
      <c r="G22" s="250">
        <v>1.03</v>
      </c>
      <c r="H22" s="250">
        <v>1.01</v>
      </c>
      <c r="I22" s="250">
        <v>0.93</v>
      </c>
      <c r="J22" s="250">
        <v>0.94</v>
      </c>
      <c r="K22" s="251">
        <f t="shared" si="1"/>
        <v>1</v>
      </c>
      <c r="L22" s="241" t="s">
        <v>96</v>
      </c>
      <c r="M22" s="251">
        <f>MAX(D22:J22)</f>
        <v>1.03</v>
      </c>
      <c r="N22" s="252" t="s">
        <v>253</v>
      </c>
      <c r="O22" s="247" t="s">
        <v>252</v>
      </c>
      <c r="P22" s="241"/>
    </row>
    <row r="29" spans="1:16">
      <c r="M29" s="260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1" stopIfTrue="1" operator="equal">
      <formula>$M7</formula>
    </cfRule>
  </conditionalFormatting>
  <conditionalFormatting sqref="D9:J9">
    <cfRule type="cellIs" dxfId="0" priority="2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Schäfer, Zoe Marla</cp:lastModifiedBy>
  <cp:lastPrinted>2015-03-20T22:59:10Z</cp:lastPrinted>
  <dcterms:created xsi:type="dcterms:W3CDTF">2015-01-15T05:25:41Z</dcterms:created>
  <dcterms:modified xsi:type="dcterms:W3CDTF">2026-01-09T10:29:38Z</dcterms:modified>
</cp:coreProperties>
</file>